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firstSheet="1" activeTab="6"/>
  </bookViews>
  <sheets>
    <sheet name="Changes" sheetId="1" r:id="rId1"/>
    <sheet name="Notice of Discontinuations" sheetId="2" r:id="rId2"/>
    <sheet name="Hardware" sheetId="3" r:id="rId3"/>
    <sheet name="Wiring" sheetId="4" r:id="rId4"/>
    <sheet name="Services" sheetId="5" r:id="rId5"/>
    <sheet name="Currency" sheetId="6" r:id="rId6"/>
    <sheet name="Pricing Template" sheetId="7" r:id="rId7"/>
  </sheets>
  <definedNames>
    <definedName name="_xlnm.Print_Area" localSheetId="2">'Hardware'!$A$1:$N$908</definedName>
    <definedName name="_xlnm.Print_Area" localSheetId="4">'Services'!$A$1:$J$287</definedName>
    <definedName name="_xlnm.Print_Area" localSheetId="3">'Wiring'!$A$1:$J$247</definedName>
    <definedName name="_xlnm.Print_Titles" localSheetId="0">'Changes'!$1:$1</definedName>
    <definedName name="_xlnm.Print_Titles" localSheetId="2">'Hardware'!$7:$9</definedName>
    <definedName name="_xlnm.Print_Titles" localSheetId="1">'Notice of Discontinuations'!$1:$2</definedName>
    <definedName name="_xlnm.Print_Titles" localSheetId="4">'Services'!$4:$6</definedName>
    <definedName name="_xlnm.Print_Titles" localSheetId="3">'Wiring'!$4:$6</definedName>
    <definedName name="Z_151272FE_0148_4E4D_B6F8_C68AFC2E5A4A_.wvu.Cols" localSheetId="2" hidden="1">'Hardware'!$M:$M</definedName>
    <definedName name="Z_151272FE_0148_4E4D_B6F8_C68AFC2E5A4A_.wvu.PrintArea" localSheetId="2" hidden="1">'Hardware'!$A$1:$N$908</definedName>
    <definedName name="Z_151272FE_0148_4E4D_B6F8_C68AFC2E5A4A_.wvu.PrintArea" localSheetId="4" hidden="1">'Services'!$A$1:$J$287</definedName>
    <definedName name="Z_151272FE_0148_4E4D_B6F8_C68AFC2E5A4A_.wvu.PrintArea" localSheetId="3" hidden="1">'Wiring'!$A$1:$J$247</definedName>
    <definedName name="Z_151272FE_0148_4E4D_B6F8_C68AFC2E5A4A_.wvu.PrintTitles" localSheetId="0" hidden="1">'Changes'!$1:$1</definedName>
    <definedName name="Z_151272FE_0148_4E4D_B6F8_C68AFC2E5A4A_.wvu.PrintTitles" localSheetId="2" hidden="1">'Hardware'!$7:$9</definedName>
    <definedName name="Z_151272FE_0148_4E4D_B6F8_C68AFC2E5A4A_.wvu.PrintTitles" localSheetId="1" hidden="1">'Notice of Discontinuations'!$1:$2</definedName>
    <definedName name="Z_151272FE_0148_4E4D_B6F8_C68AFC2E5A4A_.wvu.PrintTitles" localSheetId="4" hidden="1">'Services'!$4:$6</definedName>
    <definedName name="Z_151272FE_0148_4E4D_B6F8_C68AFC2E5A4A_.wvu.PrintTitles" localSheetId="3" hidden="1">'Wiring'!$4:$6</definedName>
  </definedNames>
  <calcPr fullCalcOnLoad="1"/>
</workbook>
</file>

<file path=xl/comments7.xml><?xml version="1.0" encoding="utf-8"?>
<comments xmlns="http://schemas.openxmlformats.org/spreadsheetml/2006/main">
  <authors>
    <author>Registered User</author>
  </authors>
  <commentList>
    <comment ref="D3" authorId="0">
      <text>
        <r>
          <rPr>
            <b/>
            <sz val="8"/>
            <rFont val="Tahoma"/>
            <family val="0"/>
          </rPr>
          <t>Registered User:</t>
        </r>
        <r>
          <rPr>
            <sz val="8"/>
            <rFont val="Tahoma"/>
            <family val="0"/>
          </rPr>
          <t xml:space="preserve">
Input Currency: EURO = Euro; GBP = Great Britain; CZK = Czech Rep; SEK = Sweden; CHF = Switzerland; ZAR = S.Africa TLR = Turkey; USD = US</t>
        </r>
      </text>
    </comment>
    <comment ref="H3" authorId="0">
      <text>
        <r>
          <rPr>
            <b/>
            <sz val="8"/>
            <rFont val="Tahoma"/>
            <family val="0"/>
          </rPr>
          <t>Example: Healthcare, Education, Manufacturing, Finance, Media, Government, Retail, Entertainment, etc.</t>
        </r>
      </text>
    </comment>
  </commentList>
</comments>
</file>

<file path=xl/sharedStrings.xml><?xml version="1.0" encoding="utf-8"?>
<sst xmlns="http://schemas.openxmlformats.org/spreadsheetml/2006/main" count="15040" uniqueCount="2930">
  <si>
    <r>
      <t xml:space="preserve">VHSIM ATM Port Interface Modules OC12 - 1 port MMF SC (use with </t>
    </r>
    <r>
      <rPr>
        <u val="single"/>
        <sz val="8"/>
        <rFont val="Arial Narrow"/>
        <family val="2"/>
      </rPr>
      <t>VHSIM-A6DP</t>
    </r>
    <r>
      <rPr>
        <sz val="8"/>
        <rFont val="Arial Narrow"/>
        <family val="2"/>
      </rPr>
      <t xml:space="preserve"> only).</t>
    </r>
  </si>
  <si>
    <t>7731-15-75</t>
  </si>
  <si>
    <t>D.7.      50 Micron - MTRJ to SC</t>
  </si>
  <si>
    <t>9380519-2M</t>
  </si>
  <si>
    <t>CPVP-CM-50-V10 Certificate Manager, entrust Certificate Authority and Netscape Directory Server for Generation of digital certificates for Checkpoint IP/Sec/IKE</t>
  </si>
  <si>
    <t>PS4408001</t>
  </si>
  <si>
    <t>INSTALL-HW</t>
  </si>
  <si>
    <t>9360002-3M</t>
  </si>
  <si>
    <t>Fast Enet managed standalone switch with 48-port 10/100 TX, 2 rear option slots.</t>
  </si>
  <si>
    <t>5C105</t>
  </si>
  <si>
    <r>
      <t>62.5 Micron</t>
    </r>
    <r>
      <rPr>
        <sz val="8"/>
        <color indexed="8"/>
        <rFont val="Arial Narrow"/>
        <family val="2"/>
      </rPr>
      <t xml:space="preserve"> - SC to MTRJ, 3 metres.</t>
    </r>
  </si>
  <si>
    <t>9380513-5</t>
  </si>
  <si>
    <r>
      <t>62.5 Micron</t>
    </r>
    <r>
      <rPr>
        <sz val="8"/>
        <color indexed="8"/>
        <rFont val="Arial Narrow"/>
        <family val="2"/>
      </rPr>
      <t xml:space="preserve"> - SC to MTRJ, 5 metres.</t>
    </r>
  </si>
  <si>
    <t>9380513-10</t>
  </si>
  <si>
    <t>CPMP-ESC-U-3DES-V41 Firewall-1 Enterprise Security Console</t>
  </si>
  <si>
    <t>PS4354001</t>
  </si>
  <si>
    <t>CPMP-ESC-U-DES-V41 Firewall-1 Enterprise Security Console</t>
  </si>
  <si>
    <t>PS4355001</t>
  </si>
  <si>
    <t>ER16-CS</t>
  </si>
  <si>
    <t>CPVP-VSC-500-NG VPN SecureClient for 500 Users</t>
  </si>
  <si>
    <t>CPVP-VSC-1000-NG VPN SecureClient for 1000 Users</t>
  </si>
  <si>
    <t>4 port OC-3c/STM-1 SSR 8000/8600 Packet over SONET/SDH MMF module</t>
  </si>
  <si>
    <t>4 port OC-3c/STM-1 Packet over SONET/SDH SMF-IR module</t>
  </si>
  <si>
    <t>2 port OC-12c/STM-4 Packet over SONET/SDH MMF module</t>
  </si>
  <si>
    <t>2 port OC-12c/STM-5 Packet Over SONET/SDH SMF-IR module</t>
  </si>
  <si>
    <t>Dragon Evaluation Sensor Appliance - same as DS003A without permanent DS001 software license. Certificate will follow after converted to sale.</t>
  </si>
  <si>
    <t>S13</t>
  </si>
  <si>
    <t xml:space="preserve">PC-EP-SBD4-VP-12 </t>
  </si>
  <si>
    <t>PC-OSR-NBD-VP-12</t>
  </si>
  <si>
    <t>12 Month On-Site Response, NBD, M-F Group G. List Price Band: $100,000 (ePAK - 24x7 Unlimited phone support, Firmware upgrade &amp; Next Business Day Replacement Part &amp; Engineer)</t>
  </si>
  <si>
    <t>12 Month On-Site Response, NBD, M-F Group H. List Price Band: $200,000 (ePAK - 24x7 Unlimited phone support, Firmware upgrade &amp; Next Business Day Replacement Part &amp; Engineer)</t>
  </si>
  <si>
    <t>12 Month On-Site Response, NBD, M-F Group B. List Price Band: $5000 - $9999 (ePAK - 24x7 Unlimited phone support, Firmware upgrade &amp; Next Business Day Replacement Part &amp; Engineer)</t>
  </si>
  <si>
    <t>Starter Package   - 5 Sensors(DS001), 1 Server(DS004), 15 Squires(DS005)</t>
  </si>
  <si>
    <t>Intermediate Package - 15 Sensors(DS001), 2 Servers(DS004), 30 Squires(DS005)</t>
  </si>
  <si>
    <t>Complete Package - 25 Sensors(DS001), 3 Servers(DS004), 100 Squires(DS005)</t>
  </si>
  <si>
    <t>PS4486005-NG</t>
  </si>
  <si>
    <t>Universal Power Supply for the R2 Access Point and A/P 2000. (field replacement unit)</t>
  </si>
  <si>
    <t>Partner's NetSight Switch/Topology Manager Support, 24x7 2nd level Unlimited phone support and software upgrades</t>
  </si>
  <si>
    <t>Partner's NetSight EST (Bundle EM+SM/TM) Support, 24x7 2nd level Unlimited phone support and software upgrades</t>
  </si>
  <si>
    <t>F5-TR-IP-ADV-IL</t>
  </si>
  <si>
    <t>PS4486006-NG</t>
  </si>
  <si>
    <t>PS4486008-NG</t>
  </si>
  <si>
    <t>PS4486009-NG</t>
  </si>
  <si>
    <t>On-site Engineering service out of Business hrs on business days, 5pm-9am Monday-Friday, Price per Hour (discount for customers with support contracts)</t>
  </si>
  <si>
    <t>On-site Engineer service during Weekends/Holidays, Price per hour (discount for customers with support contracts)</t>
  </si>
  <si>
    <t>Network Implementation Service per hr (min 4hrs) Monday-Friday 9am to 5pm</t>
  </si>
  <si>
    <t>PS4166001-NG</t>
  </si>
  <si>
    <t>PS4177001-NG</t>
  </si>
  <si>
    <t>PS4178001-NG</t>
  </si>
  <si>
    <t>PS4210001-NG</t>
  </si>
  <si>
    <t>PS4211001-NG</t>
  </si>
  <si>
    <t>PS4212001-NG</t>
  </si>
  <si>
    <t>PS4213001-NG</t>
  </si>
  <si>
    <t>PS4260001-NG</t>
  </si>
  <si>
    <t>PS4261001-NG</t>
  </si>
  <si>
    <t>PS4262001-NG</t>
  </si>
  <si>
    <t>PS4263001-NG</t>
  </si>
  <si>
    <t>PS4264001-NG</t>
  </si>
  <si>
    <t>d</t>
  </si>
  <si>
    <t>* THIS INFORMATION IS SUBJECT TO CHANGE AT ANYTIME</t>
  </si>
  <si>
    <t>One European Roamabout Outdoor Point-to-Multipoint Wireless Solution consisting of:(1) R2 access point plus (1) European 11Mbs PCMCIA PC card (128 bit WEP) plus (1) each of the standard polarity antenna pigtail, lightning arrester, antenna cable and 7 dBi Omni antenna.</t>
  </si>
  <si>
    <t>One European Roamabout Outdoor Point-to-Point Demo Kit consisting of(1) R2 access point plus (2) European 11Mbs low power PCMCIA PC cards (128 bit WEP) plus (2) each of the standard polarity antenna pigtail, lightning arrester, antenna cable and 14 dBi Yagi antenna.</t>
  </si>
  <si>
    <t>SPE-OSR-SBD8-C12</t>
  </si>
  <si>
    <t>SPE-OSR-SBD8-D12</t>
  </si>
  <si>
    <t>SPE-OSR-SBD8-E12</t>
  </si>
  <si>
    <t>SPE-OSR-SBD8-F12</t>
  </si>
  <si>
    <t>SPE-OSR-SBD8-G12</t>
  </si>
  <si>
    <t>SPE-OSR-SBD8-H12</t>
  </si>
  <si>
    <t>SPE-OSR-SBD8-B36</t>
  </si>
  <si>
    <t>Straight HSSI Serial Cable:DB60m to DB50m</t>
  </si>
  <si>
    <t>Serial Cable, Straight T1 - RJ48</t>
  </si>
  <si>
    <t>NIF4015000</t>
  </si>
  <si>
    <t>12 Month On-Site Response, NBD, M-F Group E. List Price Band: $22,000 - $29,999 (ePAK - 24x7 Unlimited phone support, Firmware upgrade &amp; Next Business Day Replacement Part &amp; Engineer)</t>
  </si>
  <si>
    <t>12 Month On-Site Response, NBD, M-F Group F. List Price Band: $50,000 (ePAK - 24x7 Unlimited phone support, Firmware upgrade &amp; Next Business Day Replacement Part &amp; Engineer)</t>
  </si>
  <si>
    <t>RoamAbout Complete Indoor : wireless site survey and AP installation, configuration and testing for areas less than 16 000 m2</t>
  </si>
  <si>
    <t>GBP</t>
  </si>
  <si>
    <t>CZK</t>
  </si>
  <si>
    <t>CHF</t>
  </si>
  <si>
    <t>ZAR</t>
  </si>
  <si>
    <t>South Africa</t>
  </si>
  <si>
    <r>
      <t xml:space="preserve">2-T VAD Net Buy Price Local Currency for </t>
    </r>
    <r>
      <rPr>
        <b/>
        <sz val="9"/>
        <color indexed="10"/>
        <rFont val="Arial Narrow"/>
        <family val="2"/>
      </rPr>
      <t>NON - Denominated countries (GBP,CZK,SEK, CHF,ZAR,TLR)</t>
    </r>
  </si>
  <si>
    <t>CM DISC.  %
Authority</t>
  </si>
  <si>
    <t>Expected Ship Week (Week 27-39)</t>
  </si>
  <si>
    <t>Does Deal Include Trade-in (Y/N)</t>
  </si>
  <si>
    <t>Please state existing Price Allowance Number (if any)</t>
  </si>
  <si>
    <t>* Price Allowance credit claim expires 30 days after shipment from Distributor. If distributor sends a credit claim to COD in Shannon after the 30 day period (shipment to reseller), a credit will not be issued.</t>
  </si>
  <si>
    <t>Expiry Date of Price Support</t>
  </si>
  <si>
    <t>Country Ship to</t>
  </si>
  <si>
    <t>Partner's service per project, 24x7 Unlimited 3rd level phone support, Firmware upgrades &amp; 24x7 (4hr) Replacement Part, 1 year contract, ** Not available in all locations</t>
  </si>
  <si>
    <t>Partner's service per project, 24x7 Unlimited 3rd level phone support, Firmware upgrades &amp; 24x7 (2hr) Replacement Part, 1 year contract, ** Not available in all locations</t>
  </si>
  <si>
    <t>PartnerCare Complete - 24x7 Unlimited 3rd level phone support, Firmware upgrades &amp; Next Business Day Replacement Part on all products purchased by Partner, 3 year contract, 3 year commitment</t>
  </si>
  <si>
    <t>Parner's additional service to PC-APC-NBD, 24x7 Unlimited 3rd level phone support, Firmware upgrades &amp; Same Business Day (4hr) Replacement Part, 1 year contract, ** Not available in all locations</t>
  </si>
  <si>
    <t>Parner's additional service to PC-APC-NBD, 24x7 Unlimited 3rd level phone support, Firmware upgrades &amp; Same Business Day (4hr) Replacement Part, 3 year contract, ** Not available in all locations</t>
  </si>
  <si>
    <t>Parner's additional service to PC-APC-NBD, 24x7 Unlimited 3rd level phone support, Firmware upgrades &amp; Same Business Day (2hr) Replacement Part, 1 year contract, ** Not available in all locations</t>
  </si>
  <si>
    <t>Parner's additional service to PC-APC-NBD, 24x7 Unlimited 3rd level phone support, Firmware upgrades &amp; Same Business Day (3hr) Replacement Part, 3 year contract, ** Not available in all locations</t>
  </si>
  <si>
    <t>Parner's additional service to PC-APC-NBD, 24x7 Unlimited 3rd level phone support, Firmware upgrades &amp; 24x7 (4hr) Replacement Part, 1 year contract, ** Not available in all locations</t>
  </si>
  <si>
    <t>Parner's additional service to PC-APC-NBD, 24x7 Unlimited 3rd level phone support, Firmware upgrades &amp; 24x7 (4hr) Replacement Part, 3 year contract, ** Not available in all locations</t>
  </si>
  <si>
    <t>Parner's additional service to PC-APC-NBD, 24x7 Unlimited 3rd level phone support, Firmware upgrades &amp; 24x7 (2hr) Replacement Part, 1 year contract, ** Not available in all locations</t>
  </si>
  <si>
    <t>Partner's service per project, 24x7 Unlimited 3rd level phone support, Firmware upgrades &amp; Same Business Day (4hr) Replacement Part, 1 year contract, ** Not available in all locations</t>
  </si>
  <si>
    <t>Partner's service per project, 24x7 Unlimited 3rd level phone support, Firmware upgrades &amp; Same Business Day (2hr) Replacement Part, 1 year contract, ** Not available in all locations</t>
  </si>
  <si>
    <t>Xpedition Router 2100 - 8 ports 1000 BaseSX,  redundant power supply, Xpedition Router Services software. NO expansion slots.</t>
  </si>
  <si>
    <t xml:space="preserve">Xpedition Router 8000 - 8 slot chassis, backplane, modular fan. </t>
  </si>
  <si>
    <t>Xpedition Router 8600 -  includes 16 slot chassis, 1 fabric card, modular fan.</t>
  </si>
  <si>
    <t>Xpedition Router 8600 AC power supply.</t>
  </si>
  <si>
    <t>Xpedition Router 8600 DC power supply.</t>
  </si>
  <si>
    <t>Xpedition Router 8600 fan tray module.</t>
  </si>
  <si>
    <t>Xpedition Router 8000/8600 Module  - quad serial port, with compression.</t>
  </si>
  <si>
    <t xml:space="preserve">Xpedition Router 8000/8600 Module - quad port serial module with compression and encryption for SSR 8000 and 8600. </t>
  </si>
  <si>
    <t>Xpedition Router 8000/8600 Module  - dual port HSSI.</t>
  </si>
  <si>
    <t>XP 8000 Impact Kit</t>
  </si>
  <si>
    <t>XP 8000/8600 Control Module with 64 MB memory.</t>
  </si>
  <si>
    <t>XP 8000/8600 Control Module with 128MB memory</t>
  </si>
  <si>
    <t>XP 8000/8600 8MB PCMCIA card. Required with redundant Control Module.</t>
  </si>
  <si>
    <t>XP 8000/8600 Redundant Fabric Card.</t>
  </si>
  <si>
    <t>3 Year On-Site Response, SBD, 8-hr, M-F Group E. List Price Band: $22,000 - $29,999 (ePAK - 24x7 Unlimited phone support, Firmware upgrade &amp; Same Business Day (8hr) Replacement Part &amp; Engineer)</t>
  </si>
  <si>
    <t>C.5.      Matrix E7 Chassis &amp; Power Supply</t>
  </si>
  <si>
    <t>C.6.      E6 &amp; E7 First Generation Modules</t>
  </si>
  <si>
    <t>C.7.      E6 &amp; E7 Second Generation Modules</t>
  </si>
  <si>
    <t>C.8.      E6 &amp; E7 Third Generation Modules</t>
  </si>
  <si>
    <t>C.9.      E5, E6, &amp; E7 Advanced Router Modules</t>
  </si>
  <si>
    <t>C.10.      E6 Black Label Upgrade Kits</t>
  </si>
  <si>
    <t>D.      Xpedition Router Family</t>
  </si>
  <si>
    <t>D.3.      Xpedition Router - 8000 Router 8-Slot</t>
  </si>
  <si>
    <t>D.4.      Xpedition Router - 8600 Router 16-Slot</t>
  </si>
  <si>
    <t>D.5.      Xpedition Router - 8000 &amp; 8600 Base System Modules</t>
  </si>
  <si>
    <t>CPVP-CM-5000-V10 Certificate Manager, Entrust Certificate Authority and Netscape Directory Server for Generation of digital certificates for Checkpoint IP/Sec/IKE</t>
  </si>
  <si>
    <t>SPE-EP-RTC4-C12</t>
  </si>
  <si>
    <t>SPE-EP-SBD4-G36</t>
  </si>
  <si>
    <t>SSR-GLH39-02</t>
  </si>
  <si>
    <t>Fast Ethernet Module  - 8 port 10/100BaseTX, Cat 5 RJ45, 4Mb memory, supports approximately 64k flows / module.</t>
  </si>
  <si>
    <t>SPE-OSR-NBD-C12</t>
  </si>
  <si>
    <t>SPE-OSR-NBD-D12</t>
  </si>
  <si>
    <t>F5-INST-5B-TE</t>
  </si>
  <si>
    <t>Advance 5 day Installation Services + travel expenses for Mexico, Caribbean</t>
  </si>
  <si>
    <t>F5-SV-PM-HA+-S</t>
  </si>
  <si>
    <t>MMF DAS Physical Interface Module for ER16 FDDI Module</t>
  </si>
  <si>
    <t>5H103-48</t>
  </si>
  <si>
    <t>5SSRM-02</t>
  </si>
  <si>
    <t>Black SmartSwitch Router Module for the Matrix E5</t>
  </si>
  <si>
    <t>CPVP-VFM-U-3DES-V41 VPN-1 Module for Unlimited IP Addresses</t>
  </si>
  <si>
    <t>PS4265001</t>
  </si>
  <si>
    <t>5H152-50</t>
  </si>
  <si>
    <t>5H153-50</t>
  </si>
  <si>
    <t>AS-IDS-012</t>
  </si>
  <si>
    <t>AS-IDS-RTC-012</t>
  </si>
  <si>
    <t>AS-SS</t>
  </si>
  <si>
    <t>AS-SS-RTC</t>
  </si>
  <si>
    <t>AS-SPEL</t>
  </si>
  <si>
    <t>AS-SPEL-RTC</t>
  </si>
  <si>
    <t>AS-SPMA</t>
  </si>
  <si>
    <t>AS-SPMA-RTC</t>
  </si>
  <si>
    <t>AS-VLAN</t>
  </si>
  <si>
    <t>AS-VLAN-RTC</t>
  </si>
  <si>
    <t>TR-HPT801-002</t>
  </si>
  <si>
    <t>SPE-OSR-NBD-E12</t>
  </si>
  <si>
    <t>SPE-OSR-NBD-F12</t>
  </si>
  <si>
    <t>SPE-OSR-NBD-G12</t>
  </si>
  <si>
    <t>SPE-OSR-NBD-H12</t>
  </si>
  <si>
    <t>SPE-OSR-SBD4-B12</t>
  </si>
  <si>
    <t>SPE-OSR-SBD4-C12</t>
  </si>
  <si>
    <t>SPE-OSR-SBD4-D12</t>
  </si>
  <si>
    <t>SPE-OSR-SBD4-E12</t>
  </si>
  <si>
    <t>SPE-OSR-SBD4-F12</t>
  </si>
  <si>
    <t>SPE-OSR-SBD4-G12</t>
  </si>
  <si>
    <t>SPE-OSR-SBD4-H12</t>
  </si>
  <si>
    <t>VH-1RDC</t>
  </si>
  <si>
    <t>VH-2402S</t>
  </si>
  <si>
    <t>24 port 10/100 L2/3 Standalone Switch w/1 dual port uplink slot</t>
  </si>
  <si>
    <t>Partner Dragon Server/Sensor Appliance Support, 2nd level 24x7 Unlimited phone support &amp; Same Business Day (4hr) Replacement Part at Standard build &amp; Engineer</t>
  </si>
  <si>
    <t>Partner Dragon Server/Sensor Appliance Support, 2nd level 24x7 Unlimited phone support &amp; Same Business Day (4hr) Replacement Part at Customer build &amp; Engineer</t>
  </si>
  <si>
    <t>Partner's Aurorean VPN Support, 2nd level 24x7 Unlimited phone support &amp; Next Business Day Replacement Part</t>
  </si>
  <si>
    <t>Partner's Aurorean VPN Support, 24x7 Unlimited phone support &amp; Same Business Day (4hr) Replacement Part</t>
  </si>
  <si>
    <t>Partner's Aurorean VPN Support, 2nd level 24x7 Unlimited phone support &amp; Next Business Day Replacement Part &amp; Engineer</t>
  </si>
  <si>
    <t>Partner's Aurorean VPN Support 24x7 Unlimited phone support &amp; Same Business Day (4hr) Replacement Part &amp; Engineer</t>
  </si>
  <si>
    <t>Partner Nokia Products Support - 24x7 2nd level Unlimited phone support, Firmware upgrades &amp; Next Business Day Replacement Part - 1 year contract</t>
  </si>
  <si>
    <t>Partner Nokia Products Support - 24x7 2nd level Unlimited phone support, Firmware upgrades &amp; Round the Clock(4hr) Replacement Part - 1 year contract</t>
  </si>
  <si>
    <t>Partner's NetSight Element Manager Support, 24x7 2nd level Unlimited phone support and software upgrades</t>
  </si>
  <si>
    <t>Single 3-DNS WAN Controller Standard Warranty</t>
  </si>
  <si>
    <t>F5-EFX-ST520-C</t>
  </si>
  <si>
    <t>PS4100098-NG</t>
  </si>
  <si>
    <t>PS4100099-NG</t>
  </si>
  <si>
    <t>PS4105001-NG</t>
  </si>
  <si>
    <t>PS4106001-NG</t>
  </si>
  <si>
    <t>PS4108001-NG</t>
  </si>
  <si>
    <t>PS4110002-NG</t>
  </si>
  <si>
    <t>PS4114001-NG</t>
  </si>
  <si>
    <t>PS4115001-NG</t>
  </si>
  <si>
    <t>PS4122001-NG</t>
  </si>
  <si>
    <t>PS4123001-NG</t>
  </si>
  <si>
    <t>PS4124001-NG</t>
  </si>
  <si>
    <t>PS4125001-NG</t>
  </si>
  <si>
    <t>Factory BIG-IP-520,540 400TPS Acc Card</t>
  </si>
  <si>
    <t>Factory IP-520 or 540 Acc Card for 800TPS</t>
  </si>
  <si>
    <t xml:space="preserve">F5 A La Carte Training, 2 class days of any combination of classes (on site)  </t>
  </si>
  <si>
    <t>BIG-IP Advanced training 2 DAY</t>
  </si>
  <si>
    <t>Field IP-520 or 540 SSL Acc Card 400TPS</t>
  </si>
  <si>
    <t>Field IP-520 or 540 SSL Acc Card for 800TPS</t>
  </si>
  <si>
    <t>SPE-EP-RTC4-E36</t>
  </si>
  <si>
    <t>SPE-EP-RTC4-F36</t>
  </si>
  <si>
    <t>Enterasys Salesperson</t>
  </si>
  <si>
    <t>SSR-ARE</t>
  </si>
  <si>
    <t>BNC Plug to BNC Plug, RG58, PVC, 3 metres.</t>
  </si>
  <si>
    <t>9372065</t>
  </si>
  <si>
    <t>ETHERNET CONSOLE KIT</t>
  </si>
  <si>
    <t>9372082</t>
  </si>
  <si>
    <t>CSMIM-DTE ADPTR RJ45 JACK TO 25 POS MALE</t>
  </si>
  <si>
    <t>CSIES-AB-M05</t>
  </si>
  <si>
    <r>
      <t>Antenna</t>
    </r>
    <r>
      <rPr>
        <sz val="8"/>
        <rFont val="Arial Narrow"/>
        <family val="2"/>
      </rPr>
      <t xml:space="preserve"> Omnidirectional - 5 dBi, Standard Polarity N</t>
    </r>
  </si>
  <si>
    <r>
      <t>MMF</t>
    </r>
    <r>
      <rPr>
        <sz val="8"/>
        <color indexed="8"/>
        <rFont val="Arial Narrow"/>
        <family val="2"/>
      </rPr>
      <t xml:space="preserve"> - (1) SC Duplex to (1) SC Duplex, FEP, 3 metres.</t>
    </r>
  </si>
  <si>
    <t>9342129-10M</t>
  </si>
  <si>
    <t>CPVP-VFM-50-3DES-V41 VPN-1 Module for 50 IP Addresses</t>
  </si>
  <si>
    <t>PS4262001</t>
  </si>
  <si>
    <t>CPVP-VFM-100-3DES-V41 VPN-1 Module for 100 IP Addresses</t>
  </si>
  <si>
    <t>PS4263001</t>
  </si>
  <si>
    <t>ATM Port Interface Module 45 Mbps - BNC connectors.</t>
  </si>
  <si>
    <t>ATM Port Interface Module 155 Mbps - UTP RJ45 connectors.</t>
  </si>
  <si>
    <t>France Encryption IP530</t>
  </si>
  <si>
    <t>NRZ5002000</t>
  </si>
  <si>
    <t>Strong Encryption IP530</t>
  </si>
  <si>
    <t>8 port Gigabit 1000Base-SX Std alone fixed SC connectors</t>
  </si>
  <si>
    <t>VH-8G</t>
  </si>
  <si>
    <t>VH-4802</t>
  </si>
  <si>
    <r>
      <t>SMF</t>
    </r>
    <r>
      <rPr>
        <sz val="8"/>
        <color indexed="8"/>
        <rFont val="Arial Narrow"/>
        <family val="2"/>
      </rPr>
      <t xml:space="preserve"> - (2) ST to (1) SC Duplex, PVC, 10 metres.</t>
    </r>
  </si>
  <si>
    <t>9344009-2M</t>
  </si>
  <si>
    <r>
      <t>SMF</t>
    </r>
    <r>
      <rPr>
        <sz val="8"/>
        <color indexed="8"/>
        <rFont val="Arial Narrow"/>
        <family val="2"/>
      </rPr>
      <t xml:space="preserve"> - (1) SC Duplex to (1) SC Duplex, PVC, 2 metres.</t>
    </r>
  </si>
  <si>
    <t>9344003-3M</t>
  </si>
  <si>
    <t>Enterasys Routing Platform 24 Port 10/100 BASE-TX module                        </t>
  </si>
  <si>
    <t>ER16-TX-32</t>
  </si>
  <si>
    <t>Aurorean 3000 Virtual Network redundant bundle - primary &amp; backup systems providing high availability functionality for up to 500 simultaneous connections</t>
  </si>
  <si>
    <t>Distributor Name</t>
  </si>
  <si>
    <t>Reseller Name</t>
  </si>
  <si>
    <t>SmartSwitch 2201 - 48 ethernet ports via 4 Telco connectors (RJ21), 1 HSIM/VHSIM slot, includes redundant power supply (purchase HSIM/VHSIM separately).</t>
  </si>
  <si>
    <t>SmartSwitch 2200 - 16 100BaseFX MT-RJ ports, 1 VHSIM slot, includes redundant internal power supplies (purchase VHSIM separately).</t>
  </si>
  <si>
    <t>SWPIM-BRI</t>
  </si>
  <si>
    <t>SWPIM-E1</t>
  </si>
  <si>
    <t>SWPIM-SY</t>
  </si>
  <si>
    <t>6 port Gig switch (1000bT RJ45 ports)</t>
  </si>
  <si>
    <t>CSIWS-RMPER</t>
  </si>
  <si>
    <t>CSIWS remote power adapter</t>
  </si>
  <si>
    <t>RBTRC-MZ</t>
  </si>
  <si>
    <t>Radio Card Add on Slot for RBTR2</t>
  </si>
  <si>
    <t>Aurorean VPN Support, 24x7 unlimited phone &amp; Next Business Day Replacement Part</t>
  </si>
  <si>
    <t>Aurorean VPN Support 24x7 unlimited phone &amp; Next Business Day Replacement Part &amp; Engineer</t>
  </si>
  <si>
    <t>NK-AS-EP-NBD-012</t>
  </si>
  <si>
    <t>AS-NS-PM-RTC-012</t>
  </si>
  <si>
    <t>LB-6H252-17BK</t>
  </si>
  <si>
    <t>24x7 Unlimited phone support, Firmware upgrades, Round the Clock(4hr) Engineer and Parts (Special Conditions)</t>
  </si>
  <si>
    <t>24x7 Unlimited phone support, Firmware upgrades &amp; Replacement Part (Special Conditions)</t>
  </si>
  <si>
    <t>Inc.in Hardware Price</t>
  </si>
  <si>
    <t>S9</t>
  </si>
  <si>
    <t>IP-5000 400 Additional TPS Licenses (400-800TPS)</t>
  </si>
  <si>
    <t>FRU, IP600 LUNA VPN Enc NIC</t>
  </si>
  <si>
    <t>1-port Serial Card, X.21 (Requires CB0302 cable) (IP300)</t>
  </si>
  <si>
    <t>1 port Serial Card, V.35  Add CB0301 cable (IP300)</t>
  </si>
  <si>
    <t>IGRP Support Software.</t>
  </si>
  <si>
    <t>BGP Support Software Level-1( supports 2 BGP-peers, 50,000 routes)</t>
  </si>
  <si>
    <t>BGP Support Software Level-2 Bundle (for IP400 Systems)</t>
  </si>
  <si>
    <t>BGP level 2 Support Software bundle for IP650</t>
  </si>
  <si>
    <t>Serial Cable, 2 meters, V.35 DTE Male (a)</t>
  </si>
  <si>
    <t>Serial cable, 2 meters, X.21 DTE male.</t>
  </si>
  <si>
    <t>RBTR2-PS2</t>
  </si>
  <si>
    <r>
      <t>10 BaseT Telco</t>
    </r>
    <r>
      <rPr>
        <sz val="8"/>
        <color indexed="8"/>
        <rFont val="Arial Narrow"/>
        <family val="2"/>
      </rPr>
      <t xml:space="preserve"> - 180 to Hydra, Cat 5 Cable, PVC, 5 metres.</t>
    </r>
  </si>
  <si>
    <t>B.4.       Assemblies - Octopus</t>
  </si>
  <si>
    <t>9360306-1M</t>
  </si>
  <si>
    <r>
      <t>100 Mb Telco</t>
    </r>
    <r>
      <rPr>
        <sz val="8"/>
        <color indexed="8"/>
        <rFont val="Arial Narrow"/>
        <family val="2"/>
      </rPr>
      <t xml:space="preserve"> - 120 to Hydra, PVC, 1 metres.</t>
    </r>
  </si>
  <si>
    <t>9360306-2M</t>
  </si>
  <si>
    <t>6SSRLC-SERC-AA</t>
  </si>
  <si>
    <t>6SSRLC-SX-AA</t>
  </si>
  <si>
    <t>6SSRLC-TX-AA</t>
  </si>
  <si>
    <t>PS4175001</t>
  </si>
  <si>
    <t>GIG 1-port cPCI card, MMF, LC, w/2M cable FRU KIT</t>
  </si>
  <si>
    <t>24x7 Unlimited phone support, Firmware upgrades &amp; Same Business Day(4hr) Replacement Part.</t>
  </si>
  <si>
    <t>24x7 Unlimited phone support, Firmware upgrades, &amp; Same Business Day(3hr) Replacement Part.</t>
  </si>
  <si>
    <t>24x7 Unlimited phone support, Firmware upgrades &amp; Same Business Day(2hr) Replacement Part.</t>
  </si>
  <si>
    <t>24x7 Unlimited phone support, Firmware upgrades &amp; Round the Clock(6hr) Replacement Part.</t>
  </si>
  <si>
    <t>24x7 Unlimited phone support, Firmware upgrades &amp; Round the Clock(4hr) Replacement Part.</t>
  </si>
  <si>
    <t>24x7 Unlimited phone support, Firmware upgrades &amp; Round the Clock(3hr) Replacement Part.</t>
  </si>
  <si>
    <t>24x7 Unlimited phone support, Firmware upgrades &amp; Round the Clock(2hr) Replacement Part.</t>
  </si>
  <si>
    <t>24x7 Unlimited phone support, Firmware upgrades, Next Business Day Response of Replacement Part &amp; Engineer.</t>
  </si>
  <si>
    <t>24x7 Unlimited phone support, Firmware upgrades, Same Business Day(8hr) Replacement Part &amp; Engineer.</t>
  </si>
  <si>
    <t>24x7 Unlimited phone support, Firmware upgrades, Same Business Day(4hr) Product &amp; Engineer.</t>
  </si>
  <si>
    <t>24x7 Unlimited phone support, Firmware upgrades, Same Business Day(3hr) Product &amp; Engineer.</t>
  </si>
  <si>
    <t>24x7 Unlimited phone support, Firmware upgrades, Same Business Day(2hr) Replacement Part &amp; Engineer.</t>
  </si>
  <si>
    <t>24x7 Unlimited phone support, Firmware upgrades, Round the Clock(4hr) Engineer and Parts .</t>
  </si>
  <si>
    <t>XP-SYS-FW-32</t>
  </si>
  <si>
    <t>Fast Ethernet Port Interface Module - 66km Long-haul 100BaseFX , SC connector.</t>
  </si>
  <si>
    <t>SPE-EP-NBD-A36</t>
  </si>
  <si>
    <t>5G102-06</t>
  </si>
  <si>
    <t>Partner's NetSight Policy Manager Support, 24x7 2nd level Unlimited phone support and software upgrades</t>
  </si>
  <si>
    <t>SPE-EP-RTC4-G36</t>
  </si>
  <si>
    <t>SPE-EP-RTC4-H36</t>
  </si>
  <si>
    <t>VH-8G-L3</t>
  </si>
  <si>
    <t>Gigabit Ethernet Standalone switch with 6, 1000Base SX , SC style ports, 2 option slots for GBIC uplinks</t>
  </si>
  <si>
    <t>CSILD-AB-128</t>
  </si>
  <si>
    <t>11Mbps Low Power PC Card (ESTI)   For building to building applications. Includes 128 High Encryption</t>
  </si>
  <si>
    <r>
      <t>MMF</t>
    </r>
    <r>
      <rPr>
        <sz val="8"/>
        <color indexed="8"/>
        <rFont val="Arial Narrow"/>
        <family val="2"/>
      </rPr>
      <t xml:space="preserve"> - (2) ST to (2) ST Duplex, FEP, 3 metres.</t>
    </r>
  </si>
  <si>
    <t>9342111-10M</t>
  </si>
  <si>
    <t>SSR-2-PKG128</t>
  </si>
  <si>
    <t>FRU, IP650 Dual Port V.35 Interface Card</t>
  </si>
  <si>
    <t>2E48-27R</t>
  </si>
  <si>
    <t>SSR-GLX29-02-AA</t>
  </si>
  <si>
    <t>SSR-CM2-64</t>
  </si>
  <si>
    <t>SSR-MEM-128</t>
  </si>
  <si>
    <t>19" Rack-mountable 100BaseT, CAT 5 compliant patch panel w/48 ports via four(4) RJ21 Telcos on the back and 48 RJ45 on the front.</t>
  </si>
  <si>
    <t>24 RJ45 10/100 Switch w/VHSIM - 6C105/6C107</t>
  </si>
  <si>
    <t>SSR-CM3-128</t>
  </si>
  <si>
    <t>SPE-OSR-RTC4-H36</t>
  </si>
  <si>
    <t>SPE-SS-N-EM-012</t>
  </si>
  <si>
    <t>SPE-SS-N-STM-012</t>
  </si>
  <si>
    <t>S10</t>
  </si>
  <si>
    <t>Aurorean 7050 VPN Gateway Head End</t>
  </si>
  <si>
    <t>ER16-CM4-256</t>
  </si>
  <si>
    <t>F5-3DNS-S</t>
  </si>
  <si>
    <t>Aurorean 7050 system supporting 5000 tunnels; contains ANG-7050, APS-7000, client sw, mgt sw</t>
  </si>
  <si>
    <t>AVN7050-1000RB</t>
  </si>
  <si>
    <t>Redundant bundle for 1000 tunnels; contains 2 ANG-7050, 2 APS-7000, client sw, mgt sw</t>
  </si>
  <si>
    <t>AVN7050-2500RB</t>
  </si>
  <si>
    <t>Redundant bundle for 2500 tunnels; contains 2 ANG-7050, 2 APS-7000, client sw, mgt sw</t>
  </si>
  <si>
    <t>AVN7050-5000RB</t>
  </si>
  <si>
    <t>Redundant bundle for 5000 tunnels; contains 2 ANG-7050, 2 APS-7000, client sw, mgt sw</t>
  </si>
  <si>
    <t>AVN7050-1000U</t>
  </si>
  <si>
    <t>Nokia IP330 Base System, incl. 256MB RAM, Hard Drive, 3  10/100 ports,IPSO software, Encryption, std. analog modem, European approved (order Encryption and Pwr Kit)</t>
  </si>
  <si>
    <t>256MB DIMM Upgrade Kit for IP330</t>
  </si>
  <si>
    <t>Nokia IP650 Base System incl 256MB RAM,cPCI Hard Drive,1 4-port 10/100 CPCI card,Pwr kit,IPSO software,Encryption(ordr Encryption and Pwr Kit)</t>
  </si>
  <si>
    <t>256MB DIMM Upgrade Kit for IP600. Replace factory installed 64MB DIMM</t>
  </si>
  <si>
    <t>France/Germany Power (All IP and RL Products).</t>
  </si>
  <si>
    <t>UK, South Africa Power Kit (All IP and RL Products)</t>
  </si>
  <si>
    <t>1 Port SMF Physical Module for XP 8000/8600</t>
  </si>
  <si>
    <t>1 Port MMF Physical Modulen for XP 8000/8600</t>
  </si>
  <si>
    <t>usd</t>
  </si>
  <si>
    <t>P</t>
  </si>
  <si>
    <t>B,P</t>
  </si>
  <si>
    <t>Discount Code Change</t>
  </si>
  <si>
    <t>Discount Change</t>
  </si>
  <si>
    <t>6C107</t>
  </si>
  <si>
    <t>7 Slot Matrix e7 Chassis</t>
  </si>
  <si>
    <t>6C207-1</t>
  </si>
  <si>
    <t>AC Input Power Supply Module for the 6C107</t>
  </si>
  <si>
    <t>6C105</t>
  </si>
  <si>
    <t>6C205-3</t>
  </si>
  <si>
    <t>6C205-2</t>
  </si>
  <si>
    <t>6C405</t>
  </si>
  <si>
    <t>SSR-V35DTE-02</t>
  </si>
  <si>
    <r>
      <t>Cable</t>
    </r>
    <r>
      <rPr>
        <sz val="8"/>
        <rFont val="Arial Narrow"/>
        <family val="2"/>
      </rPr>
      <t xml:space="preserve"> - 4 meter, 2 lead, 2 V35 DTE (male) connectors.</t>
    </r>
  </si>
  <si>
    <t>SSR-X21DTE-02</t>
  </si>
  <si>
    <r>
      <t>Cable</t>
    </r>
    <r>
      <rPr>
        <sz val="8"/>
        <rFont val="Arial Narrow"/>
        <family val="2"/>
      </rPr>
      <t xml:space="preserve"> - 4 meter, 2 lead, 2 X21 DTE (male) connectors.</t>
    </r>
  </si>
  <si>
    <t>SSR-HTX22-08-AA</t>
  </si>
  <si>
    <t>S.2.1.     Availability Services for Hardware</t>
  </si>
  <si>
    <t>CPVP-VSC-100-DES-V41 VPN SecureClient for 100 Users</t>
  </si>
  <si>
    <t>PS4362001</t>
  </si>
  <si>
    <t>PS4261-UGK</t>
  </si>
  <si>
    <t>(PS4261) CPVP-VFM-50-3DES-V40 Upgrade Must have customer key or PO#</t>
  </si>
  <si>
    <t>SSR-HFX29-08-AA</t>
  </si>
  <si>
    <t>48 Port Cat 5 Patch Panel</t>
  </si>
  <si>
    <t>CPVP-VSC-5-DES-V41 VPN SecureClient for 5 Users</t>
  </si>
  <si>
    <t>PS4360001</t>
  </si>
  <si>
    <t>T</t>
  </si>
  <si>
    <t>WIRELESS</t>
  </si>
  <si>
    <t>One European  RoamAbout Wireless Access Platform starter pack consisting of: (1) R2 access point plus (1)  6-pack of European 11Mbs PCMCIA PC cards (128 bit WEP)</t>
  </si>
  <si>
    <t>One European  Roamabout Indoor Demo Kit consisting of:(1) R2 access point plus (4) European 11Mbs PCMCIA PC cards (128 bit WEP)</t>
  </si>
  <si>
    <t>One European Roamabout Outdoor Point-to-Point Wireless Solution consisting of:(1) R2 access point plus (1) European 11Mbs low power PCMCIA PC card (128 bit WEP) plus (1) each of the standard polarity antenna pigtail, lightning arrester, antenna cable and 14 dBi Yagi antenna.</t>
  </si>
  <si>
    <t>F5-UP-PM-EN-R</t>
  </si>
  <si>
    <t>OPC-EIS008</t>
  </si>
  <si>
    <t>DS001</t>
  </si>
  <si>
    <t>IDS Dragon Sensor</t>
  </si>
  <si>
    <t>IDS Dragon Sensor Appliance</t>
  </si>
  <si>
    <t>DS004</t>
  </si>
  <si>
    <t>IDS Dragon Server</t>
  </si>
  <si>
    <t>DS005</t>
  </si>
  <si>
    <t>IDS Dragon Squire</t>
  </si>
  <si>
    <t>IDS Dragon Server Appliance</t>
  </si>
  <si>
    <t>N-Type female-female barrel connector.</t>
  </si>
  <si>
    <t>6380039</t>
  </si>
  <si>
    <t>Unassembled Adapter Kit, RJ45 Jack to D25 Female</t>
  </si>
  <si>
    <t>6700009</t>
  </si>
  <si>
    <t>ST to SMA barrel adapter 125 micron.</t>
  </si>
  <si>
    <t>Duplex SC to SC Barrel</t>
  </si>
  <si>
    <t>* The availability of Services is dependent upon the location of the equipment to be supported. Please contact your distributor for verification.</t>
  </si>
  <si>
    <t>PS</t>
  </si>
  <si>
    <t>VH-2402S-FL-UGK</t>
  </si>
  <si>
    <r>
      <t xml:space="preserve">Cable </t>
    </r>
    <r>
      <rPr>
        <sz val="8"/>
        <rFont val="Arial Narrow"/>
        <family val="2"/>
      </rPr>
      <t>- Volition to SC, 62.5, 2 metres.</t>
    </r>
  </si>
  <si>
    <r>
      <t xml:space="preserve">Cable </t>
    </r>
    <r>
      <rPr>
        <sz val="8"/>
        <rFont val="Arial Narrow"/>
        <family val="2"/>
      </rPr>
      <t>- Volition to Volition, 62.5, 2 metres.</t>
    </r>
  </si>
  <si>
    <t>3 Years Express Parts-NBD Group D. List Price Band: $15,000 - $21,999 (ePAK - 24x7 Unlimited phone support, Firmware upgrade &amp; Next Business Day Replacement Parts)</t>
  </si>
  <si>
    <t>3 Years Express Parts-NBD Group E. List Price Band: $22,000 - $29,999 (ePAK - 24x7 Unlimited phone support, Firmware upgrade &amp; Next Business Day Replacement Parts)</t>
  </si>
  <si>
    <t>9360119-15M</t>
  </si>
  <si>
    <t>Partner's Dragon Intrusion Detection Software Support, Business Hours 2nd level unlimited phone, and software upgrades</t>
  </si>
  <si>
    <t>Partner's Dragon Intrusion Detection Software Support, 24x7 2nd level unlimited phone, and software upgrades</t>
  </si>
  <si>
    <t>ER16-DC</t>
  </si>
  <si>
    <t>ER16  DC power supply</t>
  </si>
  <si>
    <t>CSIPT-RK</t>
  </si>
  <si>
    <t>Activation license for rapid rekeying</t>
  </si>
  <si>
    <t>Wireless Access Platform with 110/220 v  inputs  worldwide</t>
  </si>
  <si>
    <t>Firmware upgrade kit for the VH-2402S</t>
  </si>
  <si>
    <t>NBB3740000</t>
  </si>
  <si>
    <t>S.1.7.    1 Year &amp; 3 On-Site Response (Same Business Day) 8 Hour Response</t>
  </si>
  <si>
    <t>* Required Information for Price Support</t>
  </si>
  <si>
    <t>Opticom iView Service - Customer focused view of the performance of networking services. Requires OPC-EIS001 and OPC-EIS002</t>
  </si>
  <si>
    <t>OPC-EIS004</t>
  </si>
  <si>
    <t>Opticom iView Version Control 250 node HP</t>
  </si>
  <si>
    <t>OPC-EIS065</t>
  </si>
  <si>
    <t>Opticom iView Version Control HP Enterprise License</t>
  </si>
  <si>
    <t>OPC-EIS-PKG</t>
  </si>
  <si>
    <t>Web-Based Executive Reporting Package</t>
  </si>
  <si>
    <t>OPC-EM1000</t>
  </si>
  <si>
    <t>12 Month Express Parts-NBD Group H. List Price Band: $200,000 (ePAK - 24x7 Unlimited phone support, Firmware upgrade &amp; Next Business Day Replacement Parts)</t>
  </si>
  <si>
    <t>3 Years Express Parts-NBD Group A. List Price Band: $1 - $4,999 (ePAK - 24x7 Unlimited phone support, Firmware upgrade &amp; Next Business Day Replacement Parts)</t>
  </si>
  <si>
    <t>3 Years Express Parts-NBD Group B. List Price Band: $5000 - $9999 (ePAK - 24x7 Unlimited phone support, Firmware upgrade &amp; Next Business Day Replacement Parts)</t>
  </si>
  <si>
    <t>3 Years Express Parts-NBD Group C. List Price Band: $10,000 - $14,999 (ePAK - 24x7 Unlimited phone support, Firmware upgrade &amp; Next Business Day Replacement Parts)</t>
  </si>
  <si>
    <t>CATEGORY LEGEND:      W</t>
  </si>
  <si>
    <t>Wireless</t>
  </si>
  <si>
    <t>W</t>
  </si>
  <si>
    <t>V</t>
  </si>
  <si>
    <t>Security &amp; VPN</t>
  </si>
  <si>
    <t>SPE-OSR-SBD4-C36</t>
  </si>
  <si>
    <t>SPE-OSR-SBD4-D36</t>
  </si>
  <si>
    <t>SPE-OSR-SBD4-E36</t>
  </si>
  <si>
    <t>SPE-EP-RTC4-B12</t>
  </si>
  <si>
    <r>
      <t>MMF</t>
    </r>
    <r>
      <rPr>
        <sz val="8"/>
        <color indexed="8"/>
        <rFont val="Arial Narrow"/>
        <family val="2"/>
      </rPr>
      <t xml:space="preserve"> - (1) SC Duplex to (1) SC Duplex, PVC, 3 metres.</t>
    </r>
  </si>
  <si>
    <t>9342125-5M</t>
  </si>
  <si>
    <r>
      <t>MMF</t>
    </r>
    <r>
      <rPr>
        <sz val="8"/>
        <color indexed="8"/>
        <rFont val="Arial Narrow"/>
        <family val="2"/>
      </rPr>
      <t xml:space="preserve"> - (1) SC Duplex to (1) SC Duplex, PVC, 5 metres.</t>
    </r>
  </si>
  <si>
    <t>9342125-10M</t>
  </si>
  <si>
    <r>
      <t>MMF</t>
    </r>
    <r>
      <rPr>
        <sz val="8"/>
        <color indexed="8"/>
        <rFont val="Arial Narrow"/>
        <family val="2"/>
      </rPr>
      <t xml:space="preserve"> - (1) SC Duplex to (1) SC Duplex, PVC, 10 metres.</t>
    </r>
  </si>
  <si>
    <t>9342129-1M</t>
  </si>
  <si>
    <t>SPE-OSR-SBD4-F36</t>
  </si>
  <si>
    <t>SPE-OSR-SBD4-G36</t>
  </si>
  <si>
    <t>SPE-OSR-SBD4-H36</t>
  </si>
  <si>
    <t>12 Month On-Site Response, SBD, 8-hr, M-F Group C. List Price Band: $10,000 - $14,999 (ePAK - 24x7 Unlimited phone support, Firmware upgrade &amp; Same Business Day (8hr) Replacement Part &amp; Engineer)</t>
  </si>
  <si>
    <t>12 Month On-Site Response, SBD, 8-hr, M-F Group D. List Price Band: $15,000 - $21,999 (ePAK - 24x7 Unlimited phone support, Firmware upgrade &amp; Same Business Day (8hr) Replacement Part &amp; Engineer)</t>
  </si>
  <si>
    <t>ANG7000-UGK</t>
  </si>
  <si>
    <t>Upgrade kit to add hardware accelerator card and management interface to an ANG7000</t>
  </si>
  <si>
    <t>ANG3000-UGK</t>
  </si>
  <si>
    <t>Upgrade kit to add management interface to an ANG3000</t>
  </si>
  <si>
    <t>AVN7050-1000</t>
  </si>
  <si>
    <t>FDDI High Speed Interface Module - 2 FPIM slots (purchase FPIMs separately)</t>
  </si>
  <si>
    <t>FDDI Port Interface Module - UTP, RJ45 connector</t>
  </si>
  <si>
    <t>FDDI Port Interface Module - MMF MIC connector.</t>
  </si>
  <si>
    <t>FDDI Port Interface Module - MMF SC Connector.</t>
  </si>
  <si>
    <t>FDDI Port Interface Module - SMF SC, long reach</t>
  </si>
  <si>
    <t>Vertical Horizon series uplink mod. 1 port 1000Base-LX SC connector</t>
  </si>
  <si>
    <t>SmartSwitch Router 600 -  2 10/100 Ethernet ports, Cabletron Routing Software (CRS), redundant power supplies, 2 SWPIM slots (purchase SWPIMs separately).</t>
  </si>
  <si>
    <t>SSR-600-ECM</t>
  </si>
  <si>
    <t>SmartSwitch Router 600 - encryption / compression accelerator module.</t>
  </si>
  <si>
    <t>SSR-600-CRS</t>
  </si>
  <si>
    <t>SmartSwitch Router 600 - Cabletron Routing Software (CRS) cdrom.</t>
  </si>
  <si>
    <t>SSR-600-RCK-KIT</t>
  </si>
  <si>
    <t>12 Month Express Parts-RTC 4-hr, 24X7 Group D. List Price Band: $15,000 - $21,999 (ePAK - 24x7 Unlimited phone support, Firmware upgrade &amp; Round the Clock 24X7 (4hr) Replacement Parts)</t>
  </si>
  <si>
    <t>M.7.      Encryption</t>
  </si>
  <si>
    <t>M.8.      Interface Cards</t>
  </si>
  <si>
    <t xml:space="preserve">M.9.   Firewall / Management Console / Software </t>
  </si>
  <si>
    <t>M.10.      Accessories</t>
  </si>
  <si>
    <t>N.       Media Products (Lancast)</t>
  </si>
  <si>
    <r>
      <t>O.       Load Balancing Products (F5 LABS)</t>
    </r>
    <r>
      <rPr>
        <b/>
        <sz val="10"/>
        <rFont val="Arial Narrow"/>
        <family val="2"/>
      </rPr>
      <t xml:space="preserve"> </t>
    </r>
    <r>
      <rPr>
        <b/>
        <sz val="10"/>
        <color indexed="12"/>
        <rFont val="Arial Narrow"/>
        <family val="2"/>
      </rPr>
      <t>(Service is required with the purchase of these products)</t>
    </r>
  </si>
  <si>
    <t>E6 &amp; E7 Module - 24 Switched Ethernet MMF ST ports, 2 FEPIM slots (purchase FEPIMs separately).</t>
  </si>
  <si>
    <t>E6 &amp; E7 Module - 24 Switched Ethernet MMF ST ports, 1 HSIM slot (purchase HSIM, APIM, FPIM separately).</t>
  </si>
  <si>
    <t>SPE-OSR-NBD-B36</t>
  </si>
  <si>
    <t>SPE-OSR-NBD-C36</t>
  </si>
  <si>
    <t>SPE-OSR-NBD-D36</t>
  </si>
  <si>
    <t>LB-6E233-49BK</t>
  </si>
  <si>
    <t>6E233-49 Black Label Upgrade Kit</t>
  </si>
  <si>
    <t>LB-6H202-24BK</t>
  </si>
  <si>
    <t>DIMS-001-FE</t>
  </si>
  <si>
    <t>Dragon Integrated Monitoring Solution</t>
  </si>
  <si>
    <t>DIMS-001-GIG</t>
  </si>
  <si>
    <t>DS006A-EVAL</t>
  </si>
  <si>
    <t>Dragon Evaluation Server Appliance - same as DS006A without permanent DS004 software license. Certificate will follow after converted to sale.</t>
  </si>
  <si>
    <t>DS003A-EVAL</t>
  </si>
  <si>
    <t>NMP2601000</t>
  </si>
  <si>
    <t>SmartSwitch 2200 - 24 10/100 auto-negotiating RJ45 ports, 1 HSIM/VHSIM slot, DC power supply (purchase HSIM/VHSIM separately).</t>
  </si>
  <si>
    <t>RBT6D-AB-SP6</t>
  </si>
  <si>
    <t>RBTBD-AB-SC</t>
  </si>
  <si>
    <t>RBTED-AB</t>
  </si>
  <si>
    <t>RBTED-AB-M07</t>
  </si>
  <si>
    <t>RBTED-AB-SC</t>
  </si>
  <si>
    <t>2 units each w/ IP 5000 and 3DNS w/Warranty only</t>
  </si>
  <si>
    <t xml:space="preserve">Dragon Server/Sensor Appliance Support, 24x7 Unlimited phone support &amp; Next Business Day Replacement Part at Standard build level &amp; Engineer </t>
  </si>
  <si>
    <t>Dragon Server/Sensor Appliance Support, 24x7 Unlimited phone support &amp; Next Business Day Replacement Part at Customer build level &amp; Engineer</t>
  </si>
  <si>
    <t>Dragon Server/Sensor Appliance Support, 24x7 Unlimited phone support &amp; Same Business Day (4hr) Replacement Part at Standard build level &amp; Engineer</t>
  </si>
  <si>
    <t>$</t>
  </si>
  <si>
    <t>EURO</t>
  </si>
  <si>
    <t xml:space="preserve"> </t>
  </si>
  <si>
    <t>3 Year On-Site Response, NBD, M-F Group E. List Price Band: $22,000 - $29,999 (ePAK - 24x7 Unlimited phone support, Firmware upgrade &amp; Next Business Day Replacement Part &amp; Engineer)</t>
  </si>
  <si>
    <t>3 Year On-Site Response, NBD, M-F Group F. List Price Band: $50,000 (ePAK - 24x7 Unlimited phone support, Firmware upgrade &amp; Next Business Day Replacement Part &amp; Engineer)</t>
  </si>
  <si>
    <t>AS-TS-EXPENSES</t>
  </si>
  <si>
    <t>AS-EP-NBDS-012</t>
  </si>
  <si>
    <t>AS-EP-SBD6-012</t>
  </si>
  <si>
    <t>AS-EP-SBD2-012</t>
  </si>
  <si>
    <t>AS-EP-RTC6-012</t>
  </si>
  <si>
    <t>AS-EP-RTC3-012</t>
  </si>
  <si>
    <t>AS-OSR-NBDS-012</t>
  </si>
  <si>
    <t>AS-OSR-SBD4S-012</t>
  </si>
  <si>
    <t>AS-OSR-SBD3-012</t>
  </si>
  <si>
    <t>AS-OSR-SBD3S-012</t>
  </si>
  <si>
    <t>AS-OSR-SBD2S-012</t>
  </si>
  <si>
    <t>AS-OSR-RTC4S-012</t>
  </si>
  <si>
    <r>
      <t>MMF, FDDI</t>
    </r>
    <r>
      <rPr>
        <sz val="8"/>
        <color indexed="8"/>
        <rFont val="Arial Narrow"/>
        <family val="2"/>
      </rPr>
      <t xml:space="preserve"> - MIC to MIC, PVC, 3 metres.</t>
    </r>
  </si>
  <si>
    <t>9342115-5M</t>
  </si>
  <si>
    <t>9300010-20M</t>
  </si>
  <si>
    <t>Transceiver cable, 4 pair/drain, ethernet version 2/802.3 (FEP).  D15 male to D15 female.  Straight male/lock post to straight female/slide latch.  20 meters.</t>
  </si>
  <si>
    <t>10 Base-T Cross Patch, PVC</t>
  </si>
  <si>
    <t>9360034-3M</t>
  </si>
  <si>
    <t>9360152-2M</t>
  </si>
  <si>
    <t>10 Base-T Telco 180 Both Ends, PVC</t>
  </si>
  <si>
    <t>9360152-3M</t>
  </si>
  <si>
    <t>9360303-2M</t>
  </si>
  <si>
    <r>
      <t>Antenna</t>
    </r>
    <r>
      <rPr>
        <sz val="8"/>
        <rFont val="Arial Narrow"/>
        <family val="2"/>
      </rPr>
      <t xml:space="preserve"> Yagi Unidirectional - 14dBi, Standard Polarity N.</t>
    </r>
  </si>
  <si>
    <t>CSIES-AB-M07</t>
  </si>
  <si>
    <t>AS-EP-SBD4-012</t>
  </si>
  <si>
    <t>Installation for all BIG-IP, EDGE-FX and SEE-IT products</t>
  </si>
  <si>
    <t>F5-INST-2</t>
  </si>
  <si>
    <t>Installation for all 3DNS and GLOBAL-SITE products</t>
  </si>
  <si>
    <t>F5-INST-OPT</t>
  </si>
  <si>
    <t>Installation of add-on hardware (NICs, SSL, etc.)</t>
  </si>
  <si>
    <t>F5-PS48-2U</t>
  </si>
  <si>
    <t>48 volt DC power supply for 2U chassis</t>
  </si>
  <si>
    <t>F5-SEE-IT</t>
  </si>
  <si>
    <t>NIF4005FRU</t>
  </si>
  <si>
    <t>NIF4006FRU</t>
  </si>
  <si>
    <t>NIF4007000</t>
  </si>
  <si>
    <t>NIF4007FRU</t>
  </si>
  <si>
    <t>NIF4008000</t>
  </si>
  <si>
    <t>NIF4008FRU</t>
  </si>
  <si>
    <t>NIF4009000</t>
  </si>
  <si>
    <t>NIF4009FRU</t>
  </si>
  <si>
    <t>NIF4011000</t>
  </si>
  <si>
    <t>NIF4011FRU</t>
  </si>
  <si>
    <t>RJ45 (8) Position Plug with Key (Category 3 &amp; 4)</t>
  </si>
  <si>
    <t>9380519-10M</t>
  </si>
  <si>
    <r>
      <t>50 Micron</t>
    </r>
    <r>
      <rPr>
        <sz val="8"/>
        <color indexed="8"/>
        <rFont val="Arial Narrow"/>
        <family val="2"/>
      </rPr>
      <t xml:space="preserve"> - MTRJ to SC, 10 metres.</t>
    </r>
  </si>
  <si>
    <r>
      <t>E.</t>
    </r>
    <r>
      <rPr>
        <sz val="16"/>
        <color indexed="12"/>
        <rFont val="Arial Narrow"/>
        <family val="2"/>
      </rPr>
      <t xml:space="preserve">     </t>
    </r>
    <r>
      <rPr>
        <b/>
        <u val="single"/>
        <sz val="16"/>
        <color indexed="12"/>
        <rFont val="Arial Narrow"/>
        <family val="2"/>
      </rPr>
      <t>CABLETRON CABLES - Singlemode Fibre Optic</t>
    </r>
  </si>
  <si>
    <t>E.1.     Assemblies</t>
  </si>
  <si>
    <t>9344001-3M</t>
  </si>
  <si>
    <r>
      <t>SMF</t>
    </r>
    <r>
      <rPr>
        <sz val="8"/>
        <color indexed="8"/>
        <rFont val="Arial Narrow"/>
        <family val="2"/>
      </rPr>
      <t xml:space="preserve"> - (2) ST TO (2) ST Duplex, PVC, 3 metres.</t>
    </r>
  </si>
  <si>
    <t>9344001-5M</t>
  </si>
  <si>
    <r>
      <t>SMF</t>
    </r>
    <r>
      <rPr>
        <sz val="8"/>
        <color indexed="8"/>
        <rFont val="Arial Narrow"/>
        <family val="2"/>
      </rPr>
      <t xml:space="preserve"> - (2) ST TO (2) ST Duplex, PVC, 5 metres.</t>
    </r>
  </si>
  <si>
    <t>9344001-10M</t>
  </si>
  <si>
    <r>
      <t>SMF</t>
    </r>
    <r>
      <rPr>
        <sz val="8"/>
        <color indexed="8"/>
        <rFont val="Arial Narrow"/>
        <family val="2"/>
      </rPr>
      <t xml:space="preserve"> - (2) ST TO (2) ST Duplex, PVC, 10 metres.</t>
    </r>
  </si>
  <si>
    <t>9344008-.5M</t>
  </si>
  <si>
    <t>9360169-.5M</t>
  </si>
  <si>
    <r>
      <t>10/100 BaseT</t>
    </r>
    <r>
      <rPr>
        <sz val="8"/>
        <color indexed="8"/>
        <rFont val="Arial Narrow"/>
        <family val="2"/>
      </rPr>
      <t xml:space="preserve"> - Cross Patch, PVC, 0.5 metre.</t>
    </r>
  </si>
  <si>
    <t>9360169-1M</t>
  </si>
  <si>
    <r>
      <t>10/100 BaseT</t>
    </r>
    <r>
      <rPr>
        <sz val="8"/>
        <color indexed="8"/>
        <rFont val="Arial Narrow"/>
        <family val="2"/>
      </rPr>
      <t xml:space="preserve"> - Cross Patch, PVC, 1 metre.</t>
    </r>
  </si>
  <si>
    <t>9360169-3M</t>
  </si>
  <si>
    <t>SPE-EP-SBD4-A36</t>
  </si>
  <si>
    <t>FRU, IP650 Dual Port X.21 Interface Card</t>
  </si>
  <si>
    <t>ATM-MMF Interface Card for Nokia IP650</t>
  </si>
  <si>
    <t>FRU, IP650 ATM-MMF Interface Card</t>
  </si>
  <si>
    <t>Branch Router Demo Kit</t>
  </si>
  <si>
    <t>NRZ7100000</t>
  </si>
  <si>
    <t>NRZ7102000</t>
  </si>
  <si>
    <t>NIF4217000</t>
  </si>
  <si>
    <t>Dual Port Gigabit Ethernet MMF Interface Card,  IP530 and 700 Series</t>
  </si>
  <si>
    <t>F5-EFX-CC-640-U</t>
  </si>
  <si>
    <t>F5-BIG-2-LC-S-U</t>
  </si>
  <si>
    <t>Single IP-2000 Link Controller w/ Warranty Only</t>
  </si>
  <si>
    <t>NIF4012FRU</t>
  </si>
  <si>
    <t>NIF4013000</t>
  </si>
  <si>
    <t>NIF4013FRU</t>
  </si>
  <si>
    <t>NIF4015FRU</t>
  </si>
  <si>
    <t>NIF4101000</t>
  </si>
  <si>
    <t>3 Years Express Parts-NBD Group F. List Price Band: $50,000 (ePAK - 24x7 Unlimited phone support, Firmware upgrade &amp; Next Business Day Replacement Parts)</t>
  </si>
  <si>
    <t>SSR-HSSI-CAB</t>
  </si>
  <si>
    <r>
      <t>Cable</t>
    </r>
    <r>
      <rPr>
        <sz val="8"/>
        <rFont val="Arial Narrow"/>
        <family val="2"/>
      </rPr>
      <t xml:space="preserve"> - HSSI, 3 meter, male to male connector</t>
    </r>
  </si>
  <si>
    <t>SSR-ATM29-02</t>
  </si>
  <si>
    <t>ANG3000</t>
  </si>
  <si>
    <t>Aurorean 3000 Network Gateway for site-to-site applications</t>
  </si>
  <si>
    <t>APS3000</t>
  </si>
  <si>
    <t>Aurorean 3000 Policy Server</t>
  </si>
  <si>
    <t>APS7000</t>
  </si>
  <si>
    <t>Aurorean 7000 Policy Server</t>
  </si>
  <si>
    <t>AVN3000-250</t>
  </si>
  <si>
    <t>Aurorean 3000 Virtual Network system supporting up to 250 simultaneous connections</t>
  </si>
  <si>
    <t>AVN3000-250RB</t>
  </si>
  <si>
    <t>3 Year Express Parts-SBD 4-hr M-F Group F. List Price Band: $50,000 (ePAK - 24x7 Unlimited phone support, Firmware upgrade &amp; Same Business Day (4hr) Replacement Parts)</t>
  </si>
  <si>
    <r>
      <t>Cable</t>
    </r>
    <r>
      <rPr>
        <sz val="8"/>
        <rFont val="Arial Narrow"/>
        <family val="2"/>
      </rPr>
      <t xml:space="preserve"> - Low Loss, 50 ft, Standard N.</t>
    </r>
  </si>
  <si>
    <t>CSIES-AB-C75</t>
  </si>
  <si>
    <t>VHIM1000-S1LX</t>
  </si>
  <si>
    <t>VHIM1000-S1SX</t>
  </si>
  <si>
    <t>VHIM100-S1SFX</t>
  </si>
  <si>
    <t>VHIM100-S2MFX</t>
  </si>
  <si>
    <t>Opticom iView Asset - Daily report on network infrastructure inventory Requires OPC-EIS001. Included Systems View</t>
  </si>
  <si>
    <t>OPC-EIS006</t>
  </si>
  <si>
    <t>CPVP-VIG-50-3DES-V41 VPN-1 Internet Gateway for 50 IP Addresses</t>
  </si>
  <si>
    <t>PS4212001</t>
  </si>
  <si>
    <t>CPVP-VIG-100-3DES-V41 VPN-1 Internet Gateway for 100 IP Addresses</t>
  </si>
  <si>
    <t>Dual Port V.35 cPCI Interface Card (IP650)</t>
  </si>
  <si>
    <t>Dual Port X.21 cPCI Interface Card (IP650)</t>
  </si>
  <si>
    <t>Luna VPN Accelerator PMC/CPCI Interface Card (IP600) one per system</t>
  </si>
  <si>
    <t>* If the Reference number is not reported in the POS report from the distributor, a credit for the price allowance will not be issued.</t>
  </si>
  <si>
    <t>S.2.6.     Availability Services for Professional and Miscellaneous Services</t>
  </si>
  <si>
    <t>S.2.7.     On-Site Professional Services</t>
  </si>
  <si>
    <t>12 Month Express Parts-NBD Group B. List Price Band: $5000 - $9999 (ePAK - 24x7 Unlimited phone support, Firmware upgrade &amp; Next Business Day Replacement Parts)</t>
  </si>
  <si>
    <t>F5-3DNS-MOD-R</t>
  </si>
  <si>
    <t>Add-on 3DNS module for a Redunadant IP-540</t>
  </si>
  <si>
    <t>F5-3DNS-MOD-S</t>
  </si>
  <si>
    <t>Add-on 3DNS module for a single IP-540</t>
  </si>
  <si>
    <t>F5-BIG-520-R</t>
  </si>
  <si>
    <t>F5-BIG-520-S</t>
  </si>
  <si>
    <t>F5-BIG-540-R</t>
  </si>
  <si>
    <t>PS4486038-NG</t>
  </si>
  <si>
    <t>CPMP-CLM-U-NG Customer Log Module, must include: PS565DGS &amp; SS</t>
  </si>
  <si>
    <t>PS4162003</t>
  </si>
  <si>
    <t>CPMP-CLM-1-V41 Customer log module, must include: PS4152003GS &amp; SS</t>
  </si>
  <si>
    <r>
      <t>10/100 BaseT</t>
    </r>
    <r>
      <rPr>
        <sz val="8"/>
        <color indexed="8"/>
        <rFont val="Arial Narrow"/>
        <family val="2"/>
      </rPr>
      <t xml:space="preserve"> - Cross Patch, PVC, 3 metres.</t>
    </r>
  </si>
  <si>
    <t>CPVP-VFM-250-3DES-V41 VPN-1 Module for 250 IP Addresses</t>
  </si>
  <si>
    <t>PS4264001</t>
  </si>
  <si>
    <t>F5-SV-ST-3DNS-R</t>
  </si>
  <si>
    <t>F5 Standard Service for 3DNS Redundant controller</t>
  </si>
  <si>
    <t>F5-SV-ST-3DNS-S</t>
  </si>
  <si>
    <t>F5 Standard Service for 3DNS single controller</t>
  </si>
  <si>
    <t>NetSight Element Manager license to use one copy of the software. Must purchase NS-EM-CD</t>
  </si>
  <si>
    <t>F5-CNSLT-S</t>
  </si>
  <si>
    <t>Consulting Services, Local, 8AM-6PM/hr &amp; Expences. List price is 250.00 per hour Custom Quote</t>
  </si>
  <si>
    <t>F5-INST-3</t>
  </si>
  <si>
    <t>Combo Products Installation</t>
  </si>
  <si>
    <t>F5-TR-ALAC2-OS</t>
  </si>
  <si>
    <t>$250 Per Hour</t>
  </si>
  <si>
    <t>Fast Ethernet twister - TX to FX MMF ST media converter.</t>
  </si>
  <si>
    <t>Fast Ethernet twister - TX to FX SMF ST media converter.</t>
  </si>
  <si>
    <t>12 Month Express Parts-RTC 4-hr, 24X7 Group E. List Price Band: $22,000 - $29,999 (ePAK - 24x7 Unlimited phone support, Firmware upgrade &amp; Round the Clock 24X7 (4hr) Replacement Parts)</t>
  </si>
  <si>
    <t>Dual Unit Combo 5000-3DNS Standard Service</t>
  </si>
  <si>
    <t>Single Unit Combo 5000-3DNS Standard Service</t>
  </si>
  <si>
    <t>Combo 5000-3DNS &amp; Single 5000 Standard Service</t>
  </si>
  <si>
    <t>BIG-IP-5000 Redundant Premium Service</t>
  </si>
  <si>
    <t>BIG-IP-5000 Single Premium Service</t>
  </si>
  <si>
    <r>
      <t>MMF</t>
    </r>
    <r>
      <rPr>
        <sz val="8"/>
        <color indexed="8"/>
        <rFont val="Arial Narrow"/>
        <family val="2"/>
      </rPr>
      <t xml:space="preserve"> - (2) ST to (1) SC Duplex, PVC, 10 metres.</t>
    </r>
  </si>
  <si>
    <t>9342130-1M</t>
  </si>
  <si>
    <t>9360315-2M</t>
  </si>
  <si>
    <t>100 MB Telco 120 to Hydra, PVC (4 FOOT BREAK)</t>
  </si>
  <si>
    <t>9360315-3M</t>
  </si>
  <si>
    <t>9360318-2M</t>
  </si>
  <si>
    <t>SPE-TA-G36</t>
  </si>
  <si>
    <t>SPE-TA-H36</t>
  </si>
  <si>
    <r>
      <t>10 BaseT Telco</t>
    </r>
    <r>
      <rPr>
        <sz val="8"/>
        <color indexed="8"/>
        <rFont val="Arial Narrow"/>
        <family val="2"/>
      </rPr>
      <t xml:space="preserve"> - 90 to Hydra, Cat 5 Cable, PVC, 3 metres.</t>
    </r>
  </si>
  <si>
    <t>9360130-5M</t>
  </si>
  <si>
    <t>FE-100FX</t>
  </si>
  <si>
    <t>FE-100F3</t>
  </si>
  <si>
    <t>3 Year On-Site Response, SBD, 8-hr, M-F Group F. List Price Band: $50,000 (ePAK - 24x7 Unlimited phone support, Firmware upgrade &amp; Same Business Day (8hr) Replacement Part &amp; Engineer)</t>
  </si>
  <si>
    <t>3 Year On-Site Response, SBD, 8-hr, M-F Group G. List Price Band: $100,000 (ePAK - 24x7 Unlimited phone support, Firmware upgrade &amp; Same Business Day (8hr) Replacement Part &amp; Engineer)</t>
  </si>
  <si>
    <t>PS4486011-NG</t>
  </si>
  <si>
    <t>PS4486012-NG</t>
  </si>
  <si>
    <t>CPMI-IP-500-NG  Meta IP Client License, supports up to 500 IP addresses.</t>
  </si>
  <si>
    <t>PS4486013-NG</t>
  </si>
  <si>
    <t>PS4486014-NG</t>
  </si>
  <si>
    <t>PS4486015-NG</t>
  </si>
  <si>
    <t>PS4486016-NG</t>
  </si>
  <si>
    <t>Aurorean 3000 Virtual Network redundant bundle - primary &amp; backup systems providing high availability functionality for up to 250 simultaneous connections</t>
  </si>
  <si>
    <t>AVN3000-250U</t>
  </si>
  <si>
    <t>Upgrade from AVN3000-250 to AVN3000-500 system</t>
  </si>
  <si>
    <t>AVN3000-500</t>
  </si>
  <si>
    <t>Aurorean 3000 Virtual Network system supporting up to 500 simultaneous connections</t>
  </si>
  <si>
    <t>AVN3000-500RB</t>
  </si>
  <si>
    <t>CSI6D-AB-SP6</t>
  </si>
  <si>
    <t>CPVP-VSC-50-DES-V41 VPN SecureClient for 50 Users</t>
  </si>
  <si>
    <t>PS4361001</t>
  </si>
  <si>
    <t>HSIM-G09</t>
  </si>
  <si>
    <t>VHSIM-G02</t>
  </si>
  <si>
    <t>Partner's Dragon Server/Sensor Appliance Support, 2nd level 24x7 Unlimited phone support &amp; Next Business Day Replacement Part at Customised build level</t>
  </si>
  <si>
    <t>Partner's service per project, 24x7 Unlimited 3rd level phone support, Firmware upgrades &amp; 24x7 (4hr) Replacement Part, 3 year contract, ** Not available in all locations</t>
  </si>
  <si>
    <t>PAS-EP-RTC2-036</t>
  </si>
  <si>
    <t>Partner's service per project, 24x7 Unlimited 3rd level phone support, Firmware upgrades &amp; 24x7 (2hr) Replacement Part, 3 year contract, ** Not available in all locations</t>
  </si>
  <si>
    <t>Partner's service per project, 24x7 Unlimited 3rd level phone support, Firmware upgrades &amp; Next Business Day Replacement Part, 1 year contract, ** Not available in all locations</t>
  </si>
  <si>
    <t>EPS-OHE810-112</t>
  </si>
  <si>
    <t>1 port OC-3 MMF Physical Interface Module for ER16 ATM Module</t>
  </si>
  <si>
    <t>1 port OC-3 UTP Physical Interface Module for ER16 ATM Module</t>
  </si>
  <si>
    <t>1 port OC-3 SMF-IR Physical Interface Module for ER16 ATM Module</t>
  </si>
  <si>
    <t>1 port DS-3/T3 Physical Interface Module (Coax) for ER16 ATM Module</t>
  </si>
  <si>
    <t>1 port E-3 Physical Interface Module (Coax) for ER16 ATM Module</t>
  </si>
  <si>
    <t>Aurorean 7050 system supporting 1000 tunnels; contains ANG-7050, APS-7000, client sw, mgt sw</t>
  </si>
  <si>
    <t>AVN7050-2500</t>
  </si>
  <si>
    <t>Aurorean 7050 system supporting 2500 tunnels; contains ANG-7050, APS-7000, client sw, mgt sw</t>
  </si>
  <si>
    <t>AVN7050-5000</t>
  </si>
  <si>
    <t>3 Year On-Site Response, RTC, 4-hr, 24x7 Group E. List Price Band: $22,000 - $29,999 (ePAK - 24x7 Unlimited phone support, Firmware upgrade &amp; Round the Clock (4hr) Replacement Part &amp; Engineer)</t>
  </si>
  <si>
    <t>3 Year On-Site Response, RTC, 4-hr, 24x7 Group F. List Price Band: $50,000 (ePAK - 24x7 Unlimited phone support, Firmware upgrade &amp; Round the Clock (4hr) Replacement Part &amp; Engineer)</t>
  </si>
  <si>
    <t>DS003B</t>
  </si>
  <si>
    <t>Dragon Sensor Appliance DS003B (FE200)</t>
  </si>
  <si>
    <t>ER16-POS21-04</t>
  </si>
  <si>
    <t>4 port OC-3c/STM-1 ER16 POS Module</t>
  </si>
  <si>
    <t>ER16-POS29-04</t>
  </si>
  <si>
    <t>4 port OC-3c/STM-1 SMF/IR POS Module</t>
  </si>
  <si>
    <t>ER16-POS31-02</t>
  </si>
  <si>
    <t>2 port OC-12c/STM-4 SDH/MMF POS Module</t>
  </si>
  <si>
    <t>ER16-POS39-02</t>
  </si>
  <si>
    <t>2 port OC-12c/STM-5 SDH SMF/IR POS Mod</t>
  </si>
  <si>
    <t>F5-UPG-SSL-400</t>
  </si>
  <si>
    <t>F5-UPG-SSL-800</t>
  </si>
  <si>
    <t>PS3290001-NG</t>
  </si>
  <si>
    <t>KIT, CPCI Dual Port X.21 Interface Card (Cable Included)</t>
  </si>
  <si>
    <t>12 Month On-Site Response, RTC, 4-hr, 24x7 Group C. List Price Band: $10,000 - $14,999 (ePAK - 24x7 Unlimited phone support, Firmware upgrade &amp; Round the Clock (4hr) Replacement Part &amp; Engineer)</t>
  </si>
  <si>
    <t>DC power cable for ELS100-S24TX2M to VH-1RDC</t>
  </si>
  <si>
    <t>9360130-10M</t>
  </si>
  <si>
    <t>SPE-OSR-SBD4-B36</t>
  </si>
  <si>
    <t>C.2.     ENHANCED Assemblies -  Male to Male</t>
  </si>
  <si>
    <t>9360149-2M</t>
  </si>
  <si>
    <r>
      <t>10 BaseT Telco</t>
    </r>
    <r>
      <rPr>
        <sz val="8"/>
        <color indexed="8"/>
        <rFont val="Arial Narrow"/>
        <family val="2"/>
      </rPr>
      <t xml:space="preserve"> - 90 Both Ends, PVC, 2 metres.</t>
    </r>
  </si>
  <si>
    <t>9360149-3M</t>
  </si>
  <si>
    <r>
      <t>10 BaseT Telco</t>
    </r>
    <r>
      <rPr>
        <sz val="8"/>
        <color indexed="8"/>
        <rFont val="Arial Narrow"/>
        <family val="2"/>
      </rPr>
      <t xml:space="preserve"> - 90 Both Ends, PVC, 3 metres.</t>
    </r>
  </si>
  <si>
    <t>C.3.      Assemblies - Male to Male</t>
  </si>
  <si>
    <t>24x7 Unlimited phone support, Firmware upgrades, Round the Clock(2hr) Replacement Part &amp; Engineer.</t>
  </si>
  <si>
    <t>SPE-EP-RTC4-A36</t>
  </si>
  <si>
    <t>6H202-24</t>
  </si>
  <si>
    <t>6H203-24</t>
  </si>
  <si>
    <t>HSIM-G01</t>
  </si>
  <si>
    <t>Opticom iView Core Collector 250 Node License for HP</t>
  </si>
  <si>
    <t>OPC-EIS054</t>
  </si>
  <si>
    <t>Opticom iView Core Collector Enterprise License for HP</t>
  </si>
  <si>
    <t>OPC-EIS055</t>
  </si>
  <si>
    <t>Dragon IDS Server/Sensor Appliance Support, 24x7 Unlimited phone support &amp; Next Business Day Replacement Part at Standard build level</t>
  </si>
  <si>
    <t>Dragon Server/Sensor Appliance Support, 24x7 Unlimited phone support &amp; Same Business Day (4hr) Replacement Part at Standard build level</t>
  </si>
  <si>
    <t>3 Year On-Site Response, SBD, 4-hr, M-F Group B. List Price Band: $5000 - $9999 (ePAK - 24x7 Unlimited phone support, Firmware upgrade &amp; Same Business Day (4hr) Replacement Part &amp; Engineer)</t>
  </si>
  <si>
    <t>iView Availability 250 Node License for HP</t>
  </si>
  <si>
    <t>OPC-EIS056</t>
  </si>
  <si>
    <t>iView Availability Enterprise License for HP</t>
  </si>
  <si>
    <t>OPC-EIS057</t>
  </si>
  <si>
    <t>iView Service 250 Node License for HP</t>
  </si>
  <si>
    <t>OPC-EIS058</t>
  </si>
  <si>
    <t>iView Service Enterprise License for HP</t>
  </si>
  <si>
    <t>OPC-EIS059</t>
  </si>
  <si>
    <t>Opticom iView Asset and Systems 250 Node License for HP</t>
  </si>
  <si>
    <t>OPC-EIS060</t>
  </si>
  <si>
    <t>Opticom iView Asset and Systems Enterprise License for HP</t>
  </si>
  <si>
    <t>OPC-EIS061</t>
  </si>
  <si>
    <t>iView Capacity 250 Node License for HP</t>
  </si>
  <si>
    <t>NBB2352000</t>
  </si>
  <si>
    <t>NIM3256FRU</t>
  </si>
  <si>
    <t>OPC-EIS062</t>
  </si>
  <si>
    <t>iView Capacity Enterprise License for HP</t>
  </si>
  <si>
    <t>OPC-EIS063</t>
  </si>
  <si>
    <t>OPC-EIS064</t>
  </si>
  <si>
    <t xml:space="preserve">NBB2530000 </t>
  </si>
  <si>
    <t>Nokia IP530 Base System, incl. 256MB RAM, 1 4-port 10/100 card, I cPCI IDE hard drive, power cord, IPSO software, documentation (order encryption and power cord separately, no charge)</t>
  </si>
  <si>
    <t>NIF4104000</t>
  </si>
  <si>
    <t>PCMCIA Modem, 56 Kbps, for the Nokia IP530</t>
  </si>
  <si>
    <t>VH-ELS-DC-CBL</t>
  </si>
  <si>
    <t>High Speed Interface Module -  for any HSIM Host System, 1000BaseSX (short-wave) MMF SC, single port support via P802.3z .</t>
  </si>
  <si>
    <t>8 port 10/100BaseTX switch with 1 Single Mode Fiber uplink, with Management</t>
  </si>
  <si>
    <t>9360305-3M</t>
  </si>
  <si>
    <r>
      <t>100 Mb Telco</t>
    </r>
    <r>
      <rPr>
        <sz val="8"/>
        <color indexed="8"/>
        <rFont val="Arial Narrow"/>
        <family val="2"/>
      </rPr>
      <t xml:space="preserve"> - 120 to 90, PVC, 3 metres.</t>
    </r>
  </si>
  <si>
    <t>EPS-NHC810-001</t>
  </si>
  <si>
    <t>Ethernet Module - manageable, RJ45 to MMF ST.</t>
  </si>
  <si>
    <t>Dragon Server/Sensor Appliance Support, 24x7 Unlimited phone support &amp; Same Business Day (4hr) Replacement Part at Customer build level &amp; Engineer</t>
  </si>
  <si>
    <t>Aurorean VPN Support, 24x7 unlimited phone &amp; Same Business Day (4hr) Replacement Part</t>
  </si>
  <si>
    <t>Aurorean VPN Support 24x7 unlimited phone &amp; Same Business Day (4hr) Replacement Part &amp; Engineer</t>
  </si>
  <si>
    <t>Nokia products - 24x7 Unlimited phone support, Firmware upgrades &amp; Next Business Day Replacement Part.</t>
  </si>
  <si>
    <t>Nokia products - 24x7 Unlimited phone support, Firmware upgrades &amp; Round the Clock(4hr) Replacement Part.</t>
  </si>
  <si>
    <t>Per software licence NetSight Element Manager support, Business Hours unlimited phone support and software upgrades</t>
  </si>
  <si>
    <t>B.3.       ENHANCED Assemblies - Octopus</t>
  </si>
  <si>
    <t>9360130-2M</t>
  </si>
  <si>
    <t>Single Port HSSI PCI Card (IP440 models IP1007/4/5)</t>
  </si>
  <si>
    <t>FDDI PCI Interface Card (IP440 models IP1007/4/5)</t>
  </si>
  <si>
    <t>Enterasys Routing Platform Clock Card Assembly (spare)                                   </t>
  </si>
  <si>
    <t>ER16-SF</t>
  </si>
  <si>
    <t>6SSRLC-FX-AA</t>
  </si>
  <si>
    <t>6SSRLC-LX-AA</t>
  </si>
  <si>
    <t>6SSRLC-LX70-AA</t>
  </si>
  <si>
    <t>CSI6D-AF-SP6</t>
  </si>
  <si>
    <t xml:space="preserve">CSI6D-AF </t>
  </si>
  <si>
    <t>CSI6D-AF-128</t>
  </si>
  <si>
    <t>RoamAbout Bundle of 6 CSIBD-AF-128 (France)</t>
  </si>
  <si>
    <t>9372038</t>
  </si>
  <si>
    <r>
      <t>MMF, FDDI</t>
    </r>
    <r>
      <rPr>
        <sz val="8"/>
        <color indexed="8"/>
        <rFont val="Arial Narrow"/>
        <family val="2"/>
      </rPr>
      <t xml:space="preserve"> - MIC to (2) ST, PVC, 2 metres.</t>
    </r>
  </si>
  <si>
    <t>9342117-3M</t>
  </si>
  <si>
    <t>iView End-User Maintenance Fee. Calculated at 20% of list price for total iView configuration. Custom Quote for HP</t>
  </si>
  <si>
    <t>A.        VERTICAL HORIZON</t>
  </si>
  <si>
    <t>Enterasys On-site Resident Engineer - 1 months</t>
  </si>
  <si>
    <r>
      <t>802.3 IEEE Office AUI</t>
    </r>
    <r>
      <rPr>
        <sz val="8"/>
        <color indexed="8"/>
        <rFont val="Arial Narrow"/>
        <family val="2"/>
      </rPr>
      <t xml:space="preserve"> - 15 Pos Male to Female, PVC, 1 metre.</t>
    </r>
  </si>
  <si>
    <t>SPE-TA-A12</t>
  </si>
  <si>
    <t>SPE-TA-B12</t>
  </si>
  <si>
    <t>SPE-TA-C12</t>
  </si>
  <si>
    <t>SPE-TA-D12</t>
  </si>
  <si>
    <t>SPE-TA-E12</t>
  </si>
  <si>
    <t>SPE-TA-F12</t>
  </si>
  <si>
    <t>SPE-TA-G12</t>
  </si>
  <si>
    <t>SPE-TA-H12</t>
  </si>
  <si>
    <t>SPE-EP-NBD-A12</t>
  </si>
  <si>
    <t>SPE-EP-NBD-B12</t>
  </si>
  <si>
    <t>SPE-EP-NBD-C12</t>
  </si>
  <si>
    <t>SPE-EP-NBD-D12</t>
  </si>
  <si>
    <t>SPE-EP-NBD-E12</t>
  </si>
  <si>
    <t>SSR-2-B128</t>
  </si>
  <si>
    <t>Enterasys On-site Resident Engineer - 3 months</t>
  </si>
  <si>
    <t>CPFW-FIG-50-V41 Firewall Internet Gateway for 50 IP Addresses</t>
  </si>
  <si>
    <t>NS-EM-LIC-1</t>
  </si>
  <si>
    <t>NS-EM-LIC-10</t>
  </si>
  <si>
    <t>3 Year On-Site Response, SBD, 4-hr, M-F Group D. List Price Band: $15,000 - $21,999 (ePAK - 24x7 Unlimited phone support, Firmware upgrade &amp; Same Business Day (4hr) Replacement Part &amp; Engineer)</t>
  </si>
  <si>
    <t>3 Year On-Site Response, SBD, 4-hr, M-F Group E. List Price Band: $22,000 - $29,999 (ePAK - 24x7 Unlimited phone support, Firmware upgrade &amp; Same Business Day (4hr) Replacement Part &amp; Engineer)</t>
  </si>
  <si>
    <t>3 Year On-Site Response, SBD, 4-hr, M-F Group F. List Price Band: $50,000 (ePAK - 24x7 Unlimited phone support, Firmware upgrade &amp; Same Business Day (4hr) Replacement Part &amp; Engineer)</t>
  </si>
  <si>
    <t>3 Year On-Site Response, SBD, 4-hr, M-F Group G. List Price Band: $100,000 (ePAK - 24x7 Unlimited phone support, Firmware upgrade &amp; Same Business Day (4hr) Replacement Part &amp; Engineer)</t>
  </si>
  <si>
    <t>3 Year On-Site Response, SBD, 4-hr, M-F Group H. List Price Band: $200,000 (ePAK - 24x7 Unlimited phone support, Firmware upgrade &amp; Same Business Day (4hr) Replacement Part &amp; Engineer)</t>
  </si>
  <si>
    <t>Standard Service for F5-2-3DNS-2S</t>
  </si>
  <si>
    <t>Standard Service for F5-2-R-3DNS-S</t>
  </si>
  <si>
    <t>Premium Service for F5-BIG-2000-R</t>
  </si>
  <si>
    <t>Premium Service for F5-BIG-2000-S</t>
  </si>
  <si>
    <t>Standard Service for F5-BIG-2000-R</t>
  </si>
  <si>
    <t>Standard Service for F5-BIG-2000-S</t>
  </si>
  <si>
    <t>CPFW-FM-50-NG Firewall-1 Module for 50 IP Addresses</t>
  </si>
  <si>
    <t>CPFW-FM-U-NG Firewall-1 Module for Unlimited IP Addresses</t>
  </si>
  <si>
    <t>CPFW-DOCS-1-NG   VPN-1/FireWall-1</t>
  </si>
  <si>
    <t>CPFW-FM-25-NG Firewall-1 Module for 25 IP Addresses</t>
  </si>
  <si>
    <t>CPFW-FM-100-NG Firewall-1 Module for 100 IP Addresses</t>
  </si>
  <si>
    <t>CPFW-FM-250-NG Firewall-1 Module for 250 IP Addresses</t>
  </si>
  <si>
    <t>CPVP-VFM-25-NG VPN-1 &amp; Firewall-1 only, for 25 IP Addresses</t>
  </si>
  <si>
    <t>CPVP-VFM-50-NG VPN-1 &amp; Firewall-1 only, for 50 IP Addresses</t>
  </si>
  <si>
    <t>CPVP-VFM-100-NG VPN-1 &amp; Firewll-1 only, for 100 IP Addresses</t>
  </si>
  <si>
    <t>CPVP-VFM-250-NG VPN-1 and Firewall-1 only, for 250 IP Addresses</t>
  </si>
  <si>
    <t>CPVP-VFM-U-NG VPN-1 &amp; Firewall-1 only, for Unlimited IP Addresses</t>
  </si>
  <si>
    <t>CPVP-VSR-50-NG SecuRemote for 50 Users</t>
  </si>
  <si>
    <t>CPVP-VSR-100-NG SecuRemote for 100 Users</t>
  </si>
  <si>
    <t>CPVP-VSR-250-NG SecuRemote for 250 Users</t>
  </si>
  <si>
    <t>CPVP-VSR-500-NG SecuRemote for 500 Users</t>
  </si>
  <si>
    <t>CPVP-VSR-1000-NG SecuRemote for 1000 Users</t>
  </si>
  <si>
    <t>CPVP-VSR-5000-NG SecuRemote for 5000 Users</t>
  </si>
  <si>
    <t>CPVP-VSC-25-NG VPN SecureClient for 25 Users</t>
  </si>
  <si>
    <t>CPVP-VSC-100-NG VPN SecureClient for 100 Users</t>
  </si>
  <si>
    <t>Product Family</t>
  </si>
  <si>
    <t>Product Category</t>
  </si>
  <si>
    <t>VH</t>
  </si>
  <si>
    <t>SS2000</t>
  </si>
  <si>
    <t>E1</t>
  </si>
  <si>
    <t>E5</t>
  </si>
  <si>
    <t>E6</t>
  </si>
  <si>
    <t>E7</t>
  </si>
  <si>
    <t>XP2000</t>
  </si>
  <si>
    <t>XP8000</t>
  </si>
  <si>
    <t>XP8600</t>
  </si>
  <si>
    <t>ER16</t>
  </si>
  <si>
    <t>PIMS</t>
  </si>
  <si>
    <t>Wan</t>
  </si>
  <si>
    <t>R2</t>
  </si>
  <si>
    <t>Accessories</t>
  </si>
  <si>
    <t>VPN</t>
  </si>
  <si>
    <t>IDS</t>
  </si>
  <si>
    <t>NS</t>
  </si>
  <si>
    <t>Nokia</t>
  </si>
  <si>
    <t>Lancast</t>
  </si>
  <si>
    <t>R1</t>
  </si>
  <si>
    <t>Opticom</t>
  </si>
  <si>
    <t>F5</t>
  </si>
  <si>
    <t>Potential Credit</t>
  </si>
  <si>
    <t>NetSight Policy Manager physical copy of the CD with no license key. (REQUIRES AT LEAST 1 NS-PM-LIC-1 TO USE BEYOND 60 DAYS)</t>
  </si>
  <si>
    <t>NetSight Element Manager physical copy of the CD with no license key. (REQUIRES AT LEAST 1 NS-EM-LIC-1 TO USE BEYOND 60 DAYS)</t>
  </si>
  <si>
    <t>AS-EW-VH-036</t>
  </si>
  <si>
    <t>Custom Quote</t>
  </si>
  <si>
    <t>F.2.       Telco - Break Out, 4 foot</t>
  </si>
  <si>
    <t>9360315-5M</t>
  </si>
  <si>
    <r>
      <t>100 Mb Telco</t>
    </r>
    <r>
      <rPr>
        <sz val="8"/>
        <color indexed="8"/>
        <rFont val="Arial Narrow"/>
        <family val="2"/>
      </rPr>
      <t xml:space="preserve"> - 120 to Hydra, PVC, (4 foot break), 5 metres.</t>
    </r>
  </si>
  <si>
    <t>F.3.      Telco - Miscellaneous</t>
  </si>
  <si>
    <t>9360325-1M</t>
  </si>
  <si>
    <r>
      <t>100 Mb Reversed Telco</t>
    </r>
    <r>
      <rPr>
        <sz val="8"/>
        <color indexed="8"/>
        <rFont val="Arial Narrow"/>
        <family val="2"/>
      </rPr>
      <t xml:space="preserve"> - 120 to Hydra, PVC, 1 metre.</t>
    </r>
  </si>
  <si>
    <t>F.4.      Miscellaneous</t>
  </si>
  <si>
    <r>
      <t>10 BaseT Telco</t>
    </r>
    <r>
      <rPr>
        <sz val="8"/>
        <color indexed="8"/>
        <rFont val="Arial Narrow"/>
        <family val="2"/>
      </rPr>
      <t xml:space="preserve"> - 90 to Hydra, Cat 5 Cable, PVC, 10 metres.</t>
    </r>
  </si>
  <si>
    <t>9360174-2M</t>
  </si>
  <si>
    <t>ER16-SERCE-04-A</t>
  </si>
  <si>
    <t>VHIM1000-S1TX</t>
  </si>
  <si>
    <t>APHY-22</t>
  </si>
  <si>
    <t>APHY-29IR</t>
  </si>
  <si>
    <r>
      <t xml:space="preserve">Vertical Horizon switch stacking module. </t>
    </r>
    <r>
      <rPr>
        <b/>
        <sz val="8"/>
        <color indexed="12"/>
        <rFont val="Arial Narrow"/>
        <family val="2"/>
      </rPr>
      <t>One Stacking module is required per VH-2402S switch within a stack</t>
    </r>
    <r>
      <rPr>
        <sz val="8"/>
        <rFont val="Arial Narrow"/>
        <family val="2"/>
      </rPr>
      <t>.</t>
    </r>
  </si>
  <si>
    <t>SPE-EP-SBD4-E36</t>
  </si>
  <si>
    <t>SPE-EP-SBD4-F36</t>
  </si>
  <si>
    <t>SSR-2-TX-AA</t>
  </si>
  <si>
    <t>SSR-2-FX-AA</t>
  </si>
  <si>
    <t>SSR-2-SX-AA</t>
  </si>
  <si>
    <t>Planned Effective Discontinuation Date</t>
  </si>
  <si>
    <t>FRU, IP650 Token Ring Board (no cables)</t>
  </si>
  <si>
    <t>6 port Gig switch (4 fixed SX and 2 modular GBIC, purchase GPIMs separately.</t>
  </si>
  <si>
    <t>CPVP-VEE-U-DES-V41 VPN-1 Enterprise Encryption Center</t>
  </si>
  <si>
    <r>
      <t>MMF</t>
    </r>
    <r>
      <rPr>
        <sz val="8"/>
        <color indexed="8"/>
        <rFont val="Arial Narrow"/>
        <family val="2"/>
      </rPr>
      <t xml:space="preserve"> - (2) ST to (2) ST Duplex, FEP, 10 metres.</t>
    </r>
  </si>
  <si>
    <t>9342124-.5M</t>
  </si>
  <si>
    <t>Standard Service for F5-20-3DNS-2R</t>
  </si>
  <si>
    <t>B.2.       Assemblies - Telco</t>
  </si>
  <si>
    <t>Fast Ethernet Module - RJ45 to MMF SC.</t>
  </si>
  <si>
    <t>Fast Ethernet Module - RJ45 to MMF ST.</t>
  </si>
  <si>
    <t>Fast Ethernet Module - RJ45 to SMF ST.</t>
  </si>
  <si>
    <t>Fast Ethernet Module - RJ45 to SMF SC, 40km extended distance.</t>
  </si>
  <si>
    <t>Fast Ethernet module - manageable, FX MMF ST to FX SMF SC.</t>
  </si>
  <si>
    <t>3 Year On-Site Response, RTC, 4-hr, 24x7 Group G. List Price Band: $100,000 (ePAK - 24x7 Unlimited phone support, Firmware upgrade &amp; Round the Clock (4hr) Replacement Part &amp; Engineer)</t>
  </si>
  <si>
    <t>3 Year On-Site Response, RTC, 4-hr, 24x7 Group H. List Price Band: $200,000 (ePAK - 24x7 Unlimited phone support, Firmware upgrade &amp; Round the Clock (4hr) Replacement Part &amp; Engineer)</t>
  </si>
  <si>
    <t>3 Year On-Site Response, RTC, 4-hr, 24x7 Group B. List Price Band: $5000 - $9999 (ePAK - 24x7 Unlimited phone support, Firmware upgrade &amp; Round the Clock (4hr) Replacement Part &amp; Engineer)</t>
  </si>
  <si>
    <t>ePAK - Per Software licence NetSight-SM-TM Switch/Topology Manager support, 24x7 Unlimited phone support and Software upgrades</t>
  </si>
  <si>
    <t>ePAK - Per Software licence NetSight-EST (Bundle EM+SM/TM) support, 24x7 Unlimited phone support and Software upgrades</t>
  </si>
  <si>
    <t>ePAK - Per Software licence NetSight-EM Element Manager support, 24x7 Unlimited phone support and Software upgrades</t>
  </si>
  <si>
    <t>ePAK - Per Software licence NS-PM-LIC-1 Netsight Policy Manager support, 24x7 Unlimited phone support and Software upgrades</t>
  </si>
  <si>
    <t>AS-SERVICES</t>
  </si>
  <si>
    <t>ER16-GTX32-04</t>
  </si>
  <si>
    <t>ER16-GTX32-08</t>
  </si>
  <si>
    <t>Enterasys Routing 4 port 1000BASE TX Module</t>
  </si>
  <si>
    <t>Enterasys Routing 8 port 1000BASE TX Module</t>
  </si>
  <si>
    <t>F5-5-3DNS-2R-U</t>
  </si>
  <si>
    <t>F5-5-3DNS-2S-U</t>
  </si>
  <si>
    <t>F5-5-R-3DNS-S-U</t>
  </si>
  <si>
    <t>F5-BIG-5000-R</t>
  </si>
  <si>
    <t>F5-BIG-5000-R-U</t>
  </si>
  <si>
    <t>F5-BIG-5000-S</t>
  </si>
  <si>
    <t>F5-BIG-5000-S-U</t>
  </si>
  <si>
    <t>F5-PMUP-5DNS-R</t>
  </si>
  <si>
    <t>F5-PMUP-5DNS-S</t>
  </si>
  <si>
    <t>F5-PMUP-5R-DNSS</t>
  </si>
  <si>
    <t>F5-SSL-400-ADD</t>
  </si>
  <si>
    <t>F5-ST-50-3DNS-R</t>
  </si>
  <si>
    <t>F5-ST-50-3DNS-S</t>
  </si>
  <si>
    <t>F5-ST-5R-3DNSS</t>
  </si>
  <si>
    <t>F5-SV-PM-5000-R</t>
  </si>
  <si>
    <r>
      <t>G.</t>
    </r>
    <r>
      <rPr>
        <sz val="16"/>
        <color indexed="12"/>
        <rFont val="Arial Narrow"/>
        <family val="2"/>
      </rPr>
      <t xml:space="preserve">     </t>
    </r>
    <r>
      <rPr>
        <b/>
        <u val="single"/>
        <sz val="16"/>
        <color indexed="12"/>
        <rFont val="Arial Narrow"/>
        <family val="2"/>
      </rPr>
      <t>CABLETRON CABLES - Shielded Twisted Pair (STP) Token Ring</t>
    </r>
  </si>
  <si>
    <t xml:space="preserve">G.1.   Assemblies - RJ45 TO RJ45 </t>
  </si>
  <si>
    <t>APIM-22</t>
  </si>
  <si>
    <t>APIM-21</t>
  </si>
  <si>
    <t>APHY-21</t>
  </si>
  <si>
    <t>SPE-OSR-RTC4-C36</t>
  </si>
  <si>
    <t>SPE-OSR-RTC4-D36</t>
  </si>
  <si>
    <t>SPE-OSR-RTC4-E36</t>
  </si>
  <si>
    <t>SPE-OSR-RTC4-F36</t>
  </si>
  <si>
    <t>WORKGROUP / DESKTOP SWITCHES</t>
  </si>
  <si>
    <t>B</t>
  </si>
  <si>
    <t>DEPARTMENTAL SWITCHES</t>
  </si>
  <si>
    <t>APIM-29</t>
  </si>
  <si>
    <t>APIM-29LR</t>
  </si>
  <si>
    <t>VAPIM-31</t>
  </si>
  <si>
    <t>VAPIM-39</t>
  </si>
  <si>
    <t>VAPIM-39LR</t>
  </si>
  <si>
    <t>CSI6D-AB-128</t>
  </si>
  <si>
    <r>
      <t xml:space="preserve"> Bundle of 6 </t>
    </r>
    <r>
      <rPr>
        <u val="single"/>
        <sz val="8"/>
        <rFont val="Arial Narrow"/>
        <family val="2"/>
      </rPr>
      <t>CSIBD-AB-128</t>
    </r>
    <r>
      <rPr>
        <sz val="8"/>
        <rFont val="Arial Narrow"/>
        <family val="2"/>
      </rPr>
      <t>.</t>
    </r>
  </si>
  <si>
    <t>CSIBD-AF-128</t>
  </si>
  <si>
    <t>128bit Encypt PC Card (France)</t>
  </si>
  <si>
    <t>Product Description</t>
  </si>
  <si>
    <t>SSR-2-HSSI-AA</t>
  </si>
  <si>
    <t>Input rate</t>
  </si>
  <si>
    <t>UK</t>
  </si>
  <si>
    <t>Czech Rep.</t>
  </si>
  <si>
    <t>SEK</t>
  </si>
  <si>
    <t>Sweden</t>
  </si>
  <si>
    <t>Switzerland</t>
  </si>
  <si>
    <t>TLR</t>
  </si>
  <si>
    <t>Turkey</t>
  </si>
  <si>
    <t>1 Euro =</t>
  </si>
  <si>
    <t>Reference Number</t>
  </si>
  <si>
    <t>PartNo</t>
  </si>
  <si>
    <t>Replace Prods</t>
  </si>
  <si>
    <t>F5-BIG-2-LC-R-U</t>
  </si>
  <si>
    <t>Redundant IP-2000 Link Controller w/Warranty Only</t>
  </si>
  <si>
    <t>F5-SV-ST-2-LC-S</t>
  </si>
  <si>
    <t>Standard Service for F5-BIG-2-LC-S-U</t>
  </si>
  <si>
    <t>F5-SV-ST-2-LC-R</t>
  </si>
  <si>
    <t>Standard Service for F5-BIG-2-LC-R-U</t>
  </si>
  <si>
    <t>F5-SV-PM-2-LC-S</t>
  </si>
  <si>
    <t>Premium Service for F5-BIG-2-LC-S-U</t>
  </si>
  <si>
    <t>F5-SV-PM-2-LC-R</t>
  </si>
  <si>
    <t>Premium Service for F5-BIG-2-LC-R-U</t>
  </si>
  <si>
    <t>F5-540-FIPS-S-U</t>
  </si>
  <si>
    <t>FIPS e-Commerce Controller 540 w/Warranty Only</t>
  </si>
  <si>
    <t>F5-OPT-FIPS-300</t>
  </si>
  <si>
    <t>FIPS Accelerator Card 300 for 540, 520 (factory installed)</t>
  </si>
  <si>
    <t>F5-UPG-FIPS-300</t>
  </si>
  <si>
    <t>FIPS Accelerator Card 300 for 540, 520 (field installed)</t>
  </si>
  <si>
    <t>F5-OPT-GNIC-CU</t>
  </si>
  <si>
    <t>Copper Gig NIC for all BIG-IP except (2000 and 5000) Factory install</t>
  </si>
  <si>
    <t>F5-UPG-GNIC-CU</t>
  </si>
  <si>
    <t>Copper Gig NIC for all BIG-IP except (2000 and 5000) Field upgrade</t>
  </si>
  <si>
    <t>Duplex SC to ST Barrel. QTY 1</t>
  </si>
  <si>
    <t>Parner's additional service to PC-APC-NBD, 24x7 Unlimited 3rd level phone support, Firmware upgrades &amp; 24x7 (2hr) Replacement Part, 3 year contract, ** Not available in all locations</t>
  </si>
  <si>
    <t>48 Port RJ-21 10/100 switch</t>
  </si>
  <si>
    <t>B,E</t>
  </si>
  <si>
    <r>
      <t>Cable</t>
    </r>
    <r>
      <rPr>
        <sz val="8"/>
        <rFont val="Arial Narrow"/>
        <family val="2"/>
      </rPr>
      <t xml:space="preserve"> - Low Loss, 75 ft, Standard N.</t>
    </r>
  </si>
  <si>
    <t>CSIES-AB-Y14</t>
  </si>
  <si>
    <t>Roamabout Ethernet Adapter</t>
  </si>
  <si>
    <t>SSR-449DTE-02</t>
  </si>
  <si>
    <r>
      <t>Cable</t>
    </r>
    <r>
      <rPr>
        <sz val="8"/>
        <rFont val="Arial Narrow"/>
        <family val="2"/>
      </rPr>
      <t xml:space="preserve"> - 4 meter, 2 lead, 2 RS449 DTE (male) connectors.</t>
    </r>
  </si>
  <si>
    <r>
      <t>F.</t>
    </r>
    <r>
      <rPr>
        <sz val="16"/>
        <color indexed="12"/>
        <rFont val="Arial Narrow"/>
        <family val="2"/>
      </rPr>
      <t xml:space="preserve">        </t>
    </r>
    <r>
      <rPr>
        <b/>
        <u val="single"/>
        <sz val="16"/>
        <color indexed="12"/>
        <rFont val="Arial Narrow"/>
        <family val="2"/>
      </rPr>
      <t>CABLETRON CABLES - Miscellaneous</t>
    </r>
  </si>
  <si>
    <t>PC-EP-SBD4-012</t>
  </si>
  <si>
    <r>
      <t xml:space="preserve">7500 Chassis </t>
    </r>
    <r>
      <rPr>
        <u val="single"/>
        <sz val="8"/>
        <rFont val="Arial Narrow"/>
        <family val="2"/>
      </rPr>
      <t>12-slot</t>
    </r>
    <r>
      <rPr>
        <sz val="8"/>
        <rFont val="Arial Narrow"/>
        <family val="2"/>
      </rPr>
      <t xml:space="preserve"> - manageable, 2U, single power supply, 6 blank panels.</t>
    </r>
  </si>
  <si>
    <t>Fast Ethernet module - manageable, TX to Dual FX SMF ST.</t>
  </si>
  <si>
    <t>Fast Ethernet Module - RJ45 to Redundant MMF ST.</t>
  </si>
  <si>
    <t>Gigabit Ethernet Module - 2 Port 1000 Base-LX Module via SC connector with 16 MB Memory</t>
  </si>
  <si>
    <t>Gigabit Ethernet Module - 2 Port 1000 Base-LX (70KM) Jumbo Frame Module</t>
  </si>
  <si>
    <t>D.2.      Mode Conditioning Cables</t>
  </si>
  <si>
    <t>CCITT X.21 (DCE)</t>
  </si>
  <si>
    <r>
      <t>62.5 Micron</t>
    </r>
    <r>
      <rPr>
        <sz val="8"/>
        <color indexed="8"/>
        <rFont val="Arial Narrow"/>
        <family val="2"/>
      </rPr>
      <t xml:space="preserve"> - MTRJ to ST, 3 metres.</t>
    </r>
  </si>
  <si>
    <r>
      <t>10/100 BaseT</t>
    </r>
    <r>
      <rPr>
        <sz val="8"/>
        <color indexed="8"/>
        <rFont val="Arial Narrow"/>
        <family val="2"/>
      </rPr>
      <t xml:space="preserve"> - 258A/568B Cat 5, PVC, Patch, 15 metres.</t>
    </r>
  </si>
  <si>
    <t>9360144-1M</t>
  </si>
  <si>
    <r>
      <t>10/100 BaseT</t>
    </r>
    <r>
      <rPr>
        <sz val="8"/>
        <color indexed="8"/>
        <rFont val="Arial Narrow"/>
        <family val="2"/>
      </rPr>
      <t xml:space="preserve"> - 258A/568B, Cat 5, RJ45, FEP Patch, 1 metre.</t>
    </r>
  </si>
  <si>
    <t>S2</t>
  </si>
  <si>
    <r>
      <t xml:space="preserve">Main Memory upgrade- 16 MB upgrade on the second generation </t>
    </r>
    <r>
      <rPr>
        <u val="single"/>
        <sz val="8"/>
        <rFont val="Arial Narrow"/>
        <family val="2"/>
      </rPr>
      <t>SmartSwitch 2000/E6/E7</t>
    </r>
    <r>
      <rPr>
        <sz val="8"/>
        <rFont val="Arial Narrow"/>
        <family val="2"/>
      </rPr>
      <t xml:space="preserve"> products.</t>
    </r>
  </si>
  <si>
    <t>SmartSwitch 2000/E6/E7 1st generation SecureFast FLASH ugrade kit.</t>
  </si>
  <si>
    <t>Per Business Day charge for On-site installation of Wireless Equipment</t>
  </si>
  <si>
    <t>On-site Survey and Installation Wireless LAN 10+ Access points</t>
  </si>
  <si>
    <t>C</t>
  </si>
  <si>
    <t>SSR-CM2B-64</t>
  </si>
  <si>
    <t>SSR-CM2-64 Control module w/64 MB memory respin</t>
  </si>
  <si>
    <t>12 Month On-Site Response, RTC, 4-hr, 24x7 Group F. List Price Band: $50,000 (ePAK - 24x7 Unlimited phone support, Firmware upgrade &amp; Round the Clock (4hr) Replacement Part &amp; Engineer)</t>
  </si>
  <si>
    <t>12 Month On-Site Response, RTC, 4-hr, 24x7 Group G. List Price Band: $100,000 (ePAK - 24x7 Unlimited phone support, Firmware upgrade &amp; Round the Clock (4hr) Replacement Part &amp; Engineer)</t>
  </si>
  <si>
    <t>12 Month On-Site Response, RTC, 4-hr, 24x7 Group H. List Price Band: $200,000 (ePAK - 24x7 Unlimited phone support, Firmware upgrade &amp; Round the Clock (4hr) Replacement Part &amp; Engineer)</t>
  </si>
  <si>
    <t>12 Month On-Site Response, RTC, 4-hr, 24x7 Group B. List Price Band: $5000 - $9999 (ePAK - 24x7 Unlimited phone support, Firmware upgrade &amp; Round the Clock (4hr) Replacement Part &amp; Engineer)</t>
  </si>
  <si>
    <t>3 Year On-Site Response, RTC, 4-hr, 24x7 Group C. List Price Band: $10,000 - $14,999 (ePAK - 24x7 Unlimited phone support, Firmware upgrade &amp; Round the Clock (4hr) Replacement Part &amp; Engineer)</t>
  </si>
  <si>
    <t>3 Year On-Site Response, RTC, 4-hr, 24x7 Group D. List Price Band: $15,000 - $21,999 (ePAK - 24x7 Unlimited phone support, Firmware upgrade &amp; Round the Clock (4hr) Replacement Part &amp; Engineer)</t>
  </si>
  <si>
    <t>F5-SV-PM-SEE-1</t>
  </si>
  <si>
    <t>F5 Premium Service for SEE-IT Starter Pack</t>
  </si>
  <si>
    <t>F5-SV-PM-SEE-10</t>
  </si>
  <si>
    <t>F5 Premium Service for SEE-IT 10 Pack</t>
  </si>
  <si>
    <t>F5-SV-PM-SEE-CP</t>
  </si>
  <si>
    <t>F5 Premium Service for SEE-IT Corporate-wide license</t>
  </si>
  <si>
    <t>12 Month Technical Access Group D. List Price Band: $15,000 - $21,999 (ePAK - 24x7 Unlimited phone support, Firmware upgrade &amp; Return to Factory Repair)</t>
  </si>
  <si>
    <t>12 Month Technical Access Group E. List Price Band: $22,000 - $29,999 (ePAK - 24x7 Unlimited phone support, Firmware upgrade &amp; Return to Factory Repair)</t>
  </si>
  <si>
    <t>12 Month Technical Access Group F. List Price Band: $50,000 (ePAK - 24x7 Unlimited phone support, Firmware upgrade &amp; Return to Factory Repair)</t>
  </si>
  <si>
    <t>12 Month Technical Access Group G. List Price Band: $100,000 (ePAK - 24x7 Unlimited phone support, Firmware upgrade &amp; Return to Factory Repair)</t>
  </si>
  <si>
    <t>12 Month Technical Access Group H. List Price Band: $200,000 (ePAK - 24x7 Unlimited phone support, Firmware upgrade &amp; Return to Factory Repair)</t>
  </si>
  <si>
    <t>24x7 Unlimited phone support, Firmware upgrades &amp; Same Business Day(6hr) Replacement Part.</t>
  </si>
  <si>
    <t>CPFW-DOCS-5-V41-Check Point Doc V4.1 (5 Pack)</t>
  </si>
  <si>
    <t>SPE-TA-F36</t>
  </si>
  <si>
    <t>TOTAL Selling Price $</t>
  </si>
  <si>
    <t>TOTAL Selling Price Local Currency</t>
  </si>
  <si>
    <t>PER UNIT</t>
  </si>
  <si>
    <t>TOTAL PACKAGE</t>
  </si>
  <si>
    <t>Qty</t>
  </si>
  <si>
    <t>Product No.</t>
  </si>
  <si>
    <t>SS-16M-DRAM-UGK</t>
  </si>
  <si>
    <t>7131-15-75</t>
  </si>
  <si>
    <t>7131-16-75</t>
  </si>
  <si>
    <t>7131-17-75</t>
  </si>
  <si>
    <t>7731-15-70</t>
  </si>
  <si>
    <t>Vertical Horizon series uplink mod. 1 port 1000Base-SX SC connector</t>
  </si>
  <si>
    <t>6SSRLC-SER-AA</t>
  </si>
  <si>
    <t>9342125-2M</t>
  </si>
  <si>
    <t>ER16-HSSI-02-CK</t>
  </si>
  <si>
    <t>2131-54-01</t>
  </si>
  <si>
    <t>9310012-3M</t>
  </si>
  <si>
    <t>SSR-HSSI-02-AA</t>
  </si>
  <si>
    <t>* Please note that the price that is supported is the net buy price and not the discount %.</t>
  </si>
  <si>
    <t>XP memory upgrade kit (Can be used to upgrade XP 2000/8000/8600 &amp; ER16).</t>
  </si>
  <si>
    <t>S.1.3.    1 Year &amp; 3 Year Express Parts (Next Business Day)</t>
  </si>
  <si>
    <t>S.1.4.    1 Year &amp; 3 Year Express Parts (Same Business Day)</t>
  </si>
  <si>
    <t>S.1.5.    1 Year &amp; 3 Year Express Parts (Round the Clock)</t>
  </si>
  <si>
    <t>NBB2350000</t>
  </si>
  <si>
    <t>NBB2353000</t>
  </si>
  <si>
    <t>RoamAbout Review Indoor : wireless site survey for areas less than 16 000 m2</t>
  </si>
  <si>
    <r>
      <t>MMF</t>
    </r>
    <r>
      <rPr>
        <sz val="8"/>
        <color indexed="8"/>
        <rFont val="Arial Narrow"/>
        <family val="2"/>
      </rPr>
      <t xml:space="preserve"> - (1) SC Duplex to (1) SC Duplex, FEP, 1 metre.</t>
    </r>
  </si>
  <si>
    <t>9342129-2M</t>
  </si>
  <si>
    <r>
      <t>MMF</t>
    </r>
    <r>
      <rPr>
        <sz val="8"/>
        <color indexed="8"/>
        <rFont val="Arial Narrow"/>
        <family val="2"/>
      </rPr>
      <t xml:space="preserve"> - (1) SC Duplex to (1) SC Duplex, FEP, 2 metres.</t>
    </r>
  </si>
  <si>
    <t>F5-2-3DNS-2S-U</t>
  </si>
  <si>
    <t>F5-2-R-3DNS-S-U</t>
  </si>
  <si>
    <t>F5-BIG-2000-R</t>
  </si>
  <si>
    <t>F5-BIG-2000-R-U</t>
  </si>
  <si>
    <t>F5-BIG-2000-S</t>
  </si>
  <si>
    <t>F5-BIG-2000-S-U</t>
  </si>
  <si>
    <t>F5-OPT-SSL-400</t>
  </si>
  <si>
    <t>F5-OPT-SSL-800</t>
  </si>
  <si>
    <t>F5-PM-20-3DNS-R</t>
  </si>
  <si>
    <t>F5-PM-20-3DNS-S</t>
  </si>
  <si>
    <t>F5-PM-2R-3DNS-S</t>
  </si>
  <si>
    <t>F5-PMUP-2DNS-R</t>
  </si>
  <si>
    <t>F5-PMUP-2DNS-S</t>
  </si>
  <si>
    <t>F5-PMUP-2R-DNSS</t>
  </si>
  <si>
    <t>F5-ST-20-3DNS-R</t>
  </si>
  <si>
    <t>F5-ST-20-3DNS-S</t>
  </si>
  <si>
    <t>F5-ST-2R-3DNS-S</t>
  </si>
  <si>
    <t>F5-SV-PM-20-R</t>
  </si>
  <si>
    <t>F5-SV-PM-20-S</t>
  </si>
  <si>
    <t>F5-SV-ST-20-R</t>
  </si>
  <si>
    <t>F5-SV-ST-20-S</t>
  </si>
  <si>
    <t>Combo IP 5000 and 3DNS Single unit product w/Warranty only</t>
  </si>
  <si>
    <t>One IP 5000 and One IP5000 and 3DNS Combo w/Warranty only</t>
  </si>
  <si>
    <t>IP500 Series Installation Guide</t>
  </si>
  <si>
    <t>NMS2339000</t>
  </si>
  <si>
    <t>IPSO Software Release Pack - Strong Encryption (Check Point 4.1)</t>
  </si>
  <si>
    <t>Gigabit Ethernet Module  - 2 ports, 1000BaseSX via SCLX (for MMF), 16Mb memory, supports approximately 256k flows/module.</t>
  </si>
  <si>
    <t>PS4291001</t>
  </si>
  <si>
    <t>OPC-BM100</t>
  </si>
  <si>
    <t>OPTICOM iView Branch Manager 100 Bundle</t>
  </si>
  <si>
    <t>OPC-BM250</t>
  </si>
  <si>
    <t>OPTICOM iView Branch Manager 250 Bundle</t>
  </si>
  <si>
    <t>OPC-BM50</t>
  </si>
  <si>
    <t>SPE-EP-RTC4-B36</t>
  </si>
  <si>
    <t>SPE-EP-RTC4-C36</t>
  </si>
  <si>
    <t>SPE-EP-RTC4-D36</t>
  </si>
  <si>
    <t>K.        Opticom Executive Software</t>
  </si>
  <si>
    <r>
      <t>M.</t>
    </r>
    <r>
      <rPr>
        <b/>
        <sz val="16"/>
        <color indexed="12"/>
        <rFont val="Arial Narrow"/>
        <family val="2"/>
      </rPr>
      <t xml:space="preserve">     </t>
    </r>
    <r>
      <rPr>
        <b/>
        <u val="single"/>
        <sz val="16"/>
        <color indexed="12"/>
        <rFont val="Arial Narrow"/>
        <family val="2"/>
      </rPr>
      <t xml:space="preserve">Firewall Products </t>
    </r>
    <r>
      <rPr>
        <u val="single"/>
        <sz val="16"/>
        <color indexed="12"/>
        <rFont val="Arial Narrow"/>
        <family val="2"/>
      </rPr>
      <t>(</t>
    </r>
    <r>
      <rPr>
        <u val="single"/>
        <sz val="10"/>
        <color indexed="12"/>
        <rFont val="Arial Narrow"/>
        <family val="2"/>
      </rPr>
      <t>Service is required with purchase of these products</t>
    </r>
    <r>
      <rPr>
        <b/>
        <u val="single"/>
        <sz val="16"/>
        <color indexed="12"/>
        <rFont val="Arial Narrow"/>
        <family val="2"/>
      </rPr>
      <t>)</t>
    </r>
  </si>
  <si>
    <t>M.1.      IP110 &amp; IP120</t>
  </si>
  <si>
    <t>M.2.      IP330</t>
  </si>
  <si>
    <t>M.3.      IP400 Family</t>
  </si>
  <si>
    <t xml:space="preserve">M.4.   IP530 Family   </t>
  </si>
  <si>
    <t xml:space="preserve">M.5.   IP650 Family   </t>
  </si>
  <si>
    <t>M.6.      IP740</t>
  </si>
  <si>
    <t>PC-EP-SBD4-036</t>
  </si>
  <si>
    <t>12 Month On-Site Response, RTC, 4-hr, 24x7 Group D. List Price Band: $15,000 - $21,999 (ePAK - 24x7 Unlimited phone support, Firmware upgrade &amp; Round the Clock (4hr) Replacement Part &amp; Engineer)</t>
  </si>
  <si>
    <t>12 Month On-Site Response, RTC, 4-hr, 24x7 Group E. List Price Band: $22,000 - $29,999 (ePAK - 24x7 Unlimited phone support, Firmware upgrade &amp; Round the Clock (4hr) Replacement Part &amp; Engineer)</t>
  </si>
  <si>
    <r>
      <t>100 Mb Telco</t>
    </r>
    <r>
      <rPr>
        <sz val="8"/>
        <color indexed="8"/>
        <rFont val="Arial Narrow"/>
        <family val="2"/>
      </rPr>
      <t xml:space="preserve"> - 120 Both Ends, PVC, 10 metres.</t>
    </r>
  </si>
  <si>
    <t>9360301-10M</t>
  </si>
  <si>
    <r>
      <t>100 Mb Telco</t>
    </r>
    <r>
      <rPr>
        <sz val="8"/>
        <color indexed="8"/>
        <rFont val="Arial Narrow"/>
        <family val="2"/>
      </rPr>
      <t xml:space="preserve"> - 180 Both Ends, PVC, 10 metres.</t>
    </r>
  </si>
  <si>
    <t>APIM-67</t>
  </si>
  <si>
    <t>24x7 Unlimited phone support, Firmware upgrades, Round the Clock(3hr) Replacement Part &amp; Engineer.</t>
  </si>
  <si>
    <t>Single Port 10/100 Ethernet PCI Interface Card (IP440 models IP1007/4/5)</t>
  </si>
  <si>
    <r>
      <t>100 Mb Telco</t>
    </r>
    <r>
      <rPr>
        <sz val="8"/>
        <color indexed="8"/>
        <rFont val="Arial Narrow"/>
        <family val="2"/>
      </rPr>
      <t xml:space="preserve"> - 180 Both Ends, PVC, 5 metres.</t>
    </r>
  </si>
  <si>
    <t>9360303-3M</t>
  </si>
  <si>
    <r>
      <t>100 Mb Telco</t>
    </r>
    <r>
      <rPr>
        <sz val="8"/>
        <color indexed="8"/>
        <rFont val="Arial Narrow"/>
        <family val="2"/>
      </rPr>
      <t xml:space="preserve"> - 90 to 180, PVC, 3 metres.</t>
    </r>
  </si>
  <si>
    <t>9360304-3M</t>
  </si>
  <si>
    <r>
      <t>100 Mb Telco</t>
    </r>
    <r>
      <rPr>
        <sz val="8"/>
        <color indexed="8"/>
        <rFont val="Arial Narrow"/>
        <family val="2"/>
      </rPr>
      <t xml:space="preserve"> - 120 to 180, PVC, 3 metres.</t>
    </r>
  </si>
  <si>
    <t>9360304-5M</t>
  </si>
  <si>
    <r>
      <t>100 Mb Telco</t>
    </r>
    <r>
      <rPr>
        <sz val="8"/>
        <color indexed="8"/>
        <rFont val="Arial Narrow"/>
        <family val="2"/>
      </rPr>
      <t xml:space="preserve"> - 120 to 180, PVC, 5 metres.</t>
    </r>
  </si>
  <si>
    <t>5000 IP Single Application Switch w/Warranty only</t>
  </si>
  <si>
    <t>D.4.       62.5 Micron - MTRJ to MTRJ</t>
  </si>
  <si>
    <r>
      <t>62.5 Micron</t>
    </r>
    <r>
      <rPr>
        <sz val="8"/>
        <color indexed="8"/>
        <rFont val="Arial Narrow"/>
        <family val="2"/>
      </rPr>
      <t xml:space="preserve"> - MTRJ to MTRJ, 1 metre.</t>
    </r>
  </si>
  <si>
    <t>9380514-2</t>
  </si>
  <si>
    <r>
      <t>62.5 Micron</t>
    </r>
    <r>
      <rPr>
        <sz val="8"/>
        <color indexed="8"/>
        <rFont val="Arial Narrow"/>
        <family val="2"/>
      </rPr>
      <t xml:space="preserve"> - MTRJ to MTRJ, 2 metres.</t>
    </r>
  </si>
  <si>
    <t>9380514-3</t>
  </si>
  <si>
    <r>
      <t>62.5 Micron</t>
    </r>
    <r>
      <rPr>
        <sz val="8"/>
        <color indexed="8"/>
        <rFont val="Arial Narrow"/>
        <family val="2"/>
      </rPr>
      <t xml:space="preserve"> - MTRJ to MTRJ, 3 metres.</t>
    </r>
  </si>
  <si>
    <t>D.5.     62.5 Micron - MTRJ to ST</t>
  </si>
  <si>
    <t>9380515-1</t>
  </si>
  <si>
    <r>
      <t>62.5 Micron</t>
    </r>
    <r>
      <rPr>
        <sz val="8"/>
        <color indexed="8"/>
        <rFont val="Arial Narrow"/>
        <family val="2"/>
      </rPr>
      <t xml:space="preserve"> - MTRJ to ST, 1 metre.</t>
    </r>
  </si>
  <si>
    <t>XP-PCMCIA-16LN</t>
  </si>
  <si>
    <t>16 MB memory for the Xpedition</t>
  </si>
  <si>
    <t>Partner's VLAN Support, 24x7 2nd level Unlimited phone support and software upgrades</t>
  </si>
  <si>
    <t>N/A</t>
  </si>
  <si>
    <t>S.2.2.     Availability Services for Dragon IDS Products</t>
  </si>
  <si>
    <t>S.2.3.     Availability Services for VPN &amp; Firewall Products</t>
  </si>
  <si>
    <t>S.2.4.     Availability Services for Software Products</t>
  </si>
  <si>
    <t>S.2.5.     Availability Services for Training</t>
  </si>
  <si>
    <t>Upgrade from AVN7050-1000 to AVN7050-2500 system</t>
  </si>
  <si>
    <t>AVN7050-1000UU</t>
  </si>
  <si>
    <t>Upgrade from AVN7050-1000 to AVN7050-5000 system</t>
  </si>
  <si>
    <t>AVN7050-2500U</t>
  </si>
  <si>
    <t>Upgrade from AVN7050-2500 to AVN7050-5000 system</t>
  </si>
  <si>
    <t>Hardware acceleration option for the ANG-7000 that provides 100 Mbps performance. Includes hardware accelerator card and installation/upgrade instructions.</t>
  </si>
  <si>
    <r>
      <t>H.</t>
    </r>
    <r>
      <rPr>
        <sz val="16"/>
        <color indexed="12"/>
        <rFont val="Arial Narrow"/>
        <family val="2"/>
      </rPr>
      <t xml:space="preserve">     </t>
    </r>
    <r>
      <rPr>
        <b/>
        <u val="single"/>
        <sz val="16"/>
        <color indexed="12"/>
        <rFont val="Arial Narrow"/>
        <family val="2"/>
      </rPr>
      <t>CABLETRON CABLES - Volition (VF45) Fibre Optic</t>
    </r>
  </si>
  <si>
    <r>
      <t>I.</t>
    </r>
    <r>
      <rPr>
        <sz val="16"/>
        <color indexed="12"/>
        <rFont val="Arial Narrow"/>
        <family val="2"/>
      </rPr>
      <t xml:space="preserve">     </t>
    </r>
    <r>
      <rPr>
        <b/>
        <u val="single"/>
        <sz val="16"/>
        <color indexed="12"/>
        <rFont val="Arial Narrow"/>
        <family val="2"/>
      </rPr>
      <t>CABLETRON CABLES - Product Related</t>
    </r>
  </si>
  <si>
    <t>6G302-06</t>
  </si>
  <si>
    <t>6 port RJ45 1000BaseT</t>
  </si>
  <si>
    <t>NIM-DBU1-CAB-04</t>
  </si>
  <si>
    <t>4 port combination V.35 /RS232 DTE serial cable for NIM-SER-xx</t>
  </si>
  <si>
    <t>PS4198001-NG</t>
  </si>
  <si>
    <r>
      <t>Cable</t>
    </r>
    <r>
      <rPr>
        <sz val="8"/>
        <rFont val="Arial Narrow"/>
        <family val="2"/>
      </rPr>
      <t xml:space="preserve"> Assembly - Standard Polarity N, 250cm</t>
    </r>
  </si>
  <si>
    <t>HSIM-F6 Black Label Upgrade Kit</t>
  </si>
  <si>
    <t>LB-HSIM-FE6BK</t>
  </si>
  <si>
    <t>HSIM-FE6 Black Label Upgrade Kit</t>
  </si>
  <si>
    <t>LB-HSIM-G01BK</t>
  </si>
  <si>
    <t>HSIM-G01 Black Label Upgrade Kit</t>
  </si>
  <si>
    <t>LB-HSIM-G09BK</t>
  </si>
  <si>
    <t>12 Month Express Parts-RTC 4-hr, 24X7 Group A. List Price Band: $1 - $4,999 (ePAK - 24x7 Unlimited phone support, Firmware upgrade &amp; Round the Clock 24X7 (4hr) Replacement Parts)</t>
  </si>
  <si>
    <t>NCZ3018FRU</t>
  </si>
  <si>
    <t>CPVP-VSC-1000-V41 VPN SecureClient for 1000 Users</t>
  </si>
  <si>
    <t>PS4406001</t>
  </si>
  <si>
    <r>
      <t>50 Micron</t>
    </r>
    <r>
      <rPr>
        <sz val="8"/>
        <color indexed="8"/>
        <rFont val="Arial Narrow"/>
        <family val="2"/>
      </rPr>
      <t xml:space="preserve"> - MTRJ to SC, 2 metres.</t>
    </r>
  </si>
  <si>
    <r>
      <t>100 Mb Telco</t>
    </r>
    <r>
      <rPr>
        <sz val="8"/>
        <color indexed="8"/>
        <rFont val="Arial Narrow"/>
        <family val="2"/>
      </rPr>
      <t xml:space="preserve"> - 120 to Hydra, PVC, 10 metres.</t>
    </r>
  </si>
  <si>
    <t>9360307-2M</t>
  </si>
  <si>
    <r>
      <t>1</t>
    </r>
    <r>
      <rPr>
        <b/>
        <sz val="8"/>
        <color indexed="8"/>
        <rFont val="Arial Narrow"/>
        <family val="2"/>
      </rPr>
      <t>00 Mb Telco</t>
    </r>
    <r>
      <rPr>
        <sz val="8"/>
        <color indexed="8"/>
        <rFont val="Arial Narrow"/>
        <family val="2"/>
      </rPr>
      <t xml:space="preserve"> - 180 to Hydra, PVC, 2 metres.</t>
    </r>
  </si>
  <si>
    <t>9360307-3M</t>
  </si>
  <si>
    <r>
      <t>1</t>
    </r>
    <r>
      <rPr>
        <b/>
        <sz val="8"/>
        <color indexed="8"/>
        <rFont val="Arial Narrow"/>
        <family val="2"/>
      </rPr>
      <t>00 Mb Telco</t>
    </r>
    <r>
      <rPr>
        <sz val="8"/>
        <color indexed="8"/>
        <rFont val="Arial Narrow"/>
        <family val="2"/>
      </rPr>
      <t xml:space="preserve"> - 180 to Hydra, PVC, 3 metres.</t>
    </r>
  </si>
  <si>
    <t>9360307-5M</t>
  </si>
  <si>
    <r>
      <t>1</t>
    </r>
    <r>
      <rPr>
        <b/>
        <sz val="8"/>
        <color indexed="8"/>
        <rFont val="Arial Narrow"/>
        <family val="2"/>
      </rPr>
      <t>00 Mb Telco</t>
    </r>
    <r>
      <rPr>
        <sz val="8"/>
        <color indexed="8"/>
        <rFont val="Arial Narrow"/>
        <family val="2"/>
      </rPr>
      <t xml:space="preserve"> - 180 to Hydra, PVC, 5 metres.</t>
    </r>
  </si>
  <si>
    <r>
      <t>C.</t>
    </r>
    <r>
      <rPr>
        <sz val="16"/>
        <color indexed="12"/>
        <rFont val="Arial Narrow"/>
        <family val="2"/>
      </rPr>
      <t xml:space="preserve">       </t>
    </r>
    <r>
      <rPr>
        <b/>
        <u val="single"/>
        <sz val="16"/>
        <color indexed="12"/>
        <rFont val="Arial Narrow"/>
        <family val="2"/>
      </rPr>
      <t>CABLES - Unshielded Twisted Pair (UTP) - Category 3 (10)</t>
    </r>
  </si>
  <si>
    <t>C.1.       Patch</t>
  </si>
  <si>
    <t>EPS-RARI-16</t>
  </si>
  <si>
    <t>EPS-RARI-16-32</t>
  </si>
  <si>
    <t>EPS-RARI-32-50</t>
  </si>
  <si>
    <t>RoamAbout Review Indoor : wireless site survey for areas between 32 000m2 and 50 000 m2</t>
  </si>
  <si>
    <t>RoamAbout Review Indoor : wireless site survey for areas between 16 000m2 and 32 000 m2</t>
  </si>
  <si>
    <t>RoamAbout Complete Indoor : wireless site survey and AP installation, configuration and testing for areasbetween 16 000 and 32 000 m2</t>
  </si>
  <si>
    <r>
      <t>802.3 IEEE Office AUI</t>
    </r>
    <r>
      <rPr>
        <sz val="8"/>
        <color indexed="8"/>
        <rFont val="Arial Narrow"/>
        <family val="2"/>
      </rPr>
      <t xml:space="preserve"> - 15 Pos 90 Male to 90 Female, 1 metre.</t>
    </r>
  </si>
  <si>
    <r>
      <t>B.</t>
    </r>
    <r>
      <rPr>
        <sz val="16"/>
        <color indexed="12"/>
        <rFont val="Arial Narrow"/>
        <family val="2"/>
      </rPr>
      <t xml:space="preserve">       </t>
    </r>
    <r>
      <rPr>
        <b/>
        <u val="single"/>
        <sz val="16"/>
        <color indexed="12"/>
        <rFont val="Arial Narrow"/>
        <family val="2"/>
      </rPr>
      <t>CABLES - Unshielded Twisted Pair (UTP) - Category 5 (10/100)</t>
    </r>
  </si>
  <si>
    <t>B.1.       Assemblies - RJ-45 to RJ-45</t>
  </si>
  <si>
    <t>Black 510 Watt AC (100 to 250 Volts) power supply for 5C105 (black).</t>
  </si>
  <si>
    <t>5C405</t>
  </si>
  <si>
    <t>Black Fan tray for the Matrix E5 (ships with the chassis, purchase only if spare is needed).</t>
  </si>
  <si>
    <t>5G106-06</t>
  </si>
  <si>
    <r>
      <t>62.5 Micron</t>
    </r>
    <r>
      <rPr>
        <sz val="8"/>
        <color indexed="8"/>
        <rFont val="Arial Narrow"/>
        <family val="2"/>
      </rPr>
      <t xml:space="preserve"> - MTRJ to ST, 5 metres.</t>
    </r>
  </si>
  <si>
    <t>9380515-10</t>
  </si>
  <si>
    <r>
      <t>62.5 Micron</t>
    </r>
    <r>
      <rPr>
        <sz val="8"/>
        <color indexed="8"/>
        <rFont val="Arial Narrow"/>
        <family val="2"/>
      </rPr>
      <t xml:space="preserve"> - MTRJ to ST, 10 metres.</t>
    </r>
  </si>
  <si>
    <t>Simplex SC to ST Barrel</t>
  </si>
  <si>
    <t xml:space="preserve">FDDI to FDDI Barrel </t>
  </si>
  <si>
    <t xml:space="preserve">FDDI to ST Barrel </t>
  </si>
  <si>
    <t>Change "C", Program "P", or Bundle "B"</t>
  </si>
  <si>
    <t>PART - No.</t>
  </si>
  <si>
    <t>PRODUCT - Description</t>
  </si>
  <si>
    <t>DISC. CODE</t>
  </si>
  <si>
    <r>
      <t xml:space="preserve">Antenna </t>
    </r>
    <r>
      <rPr>
        <sz val="8"/>
        <rFont val="Arial Narrow"/>
        <family val="2"/>
      </rPr>
      <t>Omnidirectional - 7 dBi, Standard Polarity N.</t>
    </r>
  </si>
  <si>
    <t>CSIED-AB-M07</t>
  </si>
  <si>
    <t>CSIED-AB</t>
  </si>
  <si>
    <t>RBTR1-AB</t>
  </si>
  <si>
    <t>RBTR1-AK</t>
  </si>
  <si>
    <t>S5</t>
  </si>
  <si>
    <t>S</t>
  </si>
  <si>
    <t>S1</t>
  </si>
  <si>
    <t>D.6.      Xpedition Router 2000, 8000, 8600 - WAN Cables</t>
  </si>
  <si>
    <t xml:space="preserve">D.7.      Xpedition 8000 / 8600 Connectivity Modules </t>
  </si>
  <si>
    <t>D.8.      Xpedition 8000 / 8600 WAN Modules</t>
  </si>
  <si>
    <t>D.9.      Xpedition 8000 / 8600 ATM and POS (Packet over Sonet) Modules</t>
  </si>
  <si>
    <t>D.10.      Xpedition 8000 / 8600 FDDI Module</t>
  </si>
  <si>
    <t>D.11.      Xpedition 8000 / 8600 Packet Over SONET Modules</t>
  </si>
  <si>
    <t>D.12.          Xpedition Router 16 Slot (ER16) Chassis &amp; Main System</t>
  </si>
  <si>
    <t>D.13.     Xpedition Router ER16 Modules</t>
  </si>
  <si>
    <t>E.1.      ATM</t>
  </si>
  <si>
    <t>E.2.      Fast Ethernet</t>
  </si>
  <si>
    <t>E.3.    Gigabit Ethernet</t>
  </si>
  <si>
    <t>E.4.    FDDI</t>
  </si>
  <si>
    <t>E.5.     WAN</t>
  </si>
  <si>
    <t>F.      SmartSwitch Router 600 Family --WAN</t>
  </si>
  <si>
    <t>G.   RoamAbout Family - 802.11</t>
  </si>
  <si>
    <t>G.1.     R2 Roamabout</t>
  </si>
  <si>
    <t>G.2.     SOHO Roamabout</t>
  </si>
  <si>
    <t>G.3.     Packaged Offerings</t>
  </si>
  <si>
    <t>G.4.     Access Points</t>
  </si>
  <si>
    <t>G.5.     Options</t>
  </si>
  <si>
    <t>G.6.     11 Mbps Cards</t>
  </si>
  <si>
    <t>G.7.     11 Mbps Cards w/128bit Encryption</t>
  </si>
  <si>
    <t>G.8.     Low Power Outdoor Cards</t>
  </si>
  <si>
    <t>G.9.     Outdoor Cables</t>
  </si>
  <si>
    <t>G.10.     Antennas</t>
  </si>
  <si>
    <t>G.11.     Outdoor Kits</t>
  </si>
  <si>
    <t>H.  Miscellaneous</t>
  </si>
  <si>
    <t>H.1. Adapters</t>
  </si>
  <si>
    <t>H.2. Media Converters - Ethernet &amp; Fast Ethernet</t>
  </si>
  <si>
    <t>I.      Secure Harbor Products</t>
  </si>
  <si>
    <t>I.1.  Aurorean (VPN)</t>
  </si>
  <si>
    <t>I.2.     NETWORK SECURITY WIZARDS (Intrusion Detection Software)</t>
  </si>
  <si>
    <r>
      <t>J.</t>
    </r>
    <r>
      <rPr>
        <b/>
        <sz val="16"/>
        <color indexed="12"/>
        <rFont val="Arial Narrow"/>
        <family val="2"/>
      </rPr>
      <t xml:space="preserve">              </t>
    </r>
    <r>
      <rPr>
        <b/>
        <u val="single"/>
        <sz val="16"/>
        <color indexed="12"/>
        <rFont val="Arial Narrow"/>
        <family val="2"/>
      </rPr>
      <t>Network Management Software</t>
    </r>
  </si>
  <si>
    <t>J.1. Netsight Element and Policy Manager Software</t>
  </si>
  <si>
    <t>J.2. Netsight Atlas Management Software</t>
  </si>
  <si>
    <t>UTP SAS Physical Interface Module for ER16 FDDI Module</t>
  </si>
  <si>
    <t>SMF DAS Physical Interface Module for ER16 FDDI Module</t>
  </si>
  <si>
    <t>RoamAbout Access Point -  RJ45, PCMCIA slot for aerial, powered through CAT 5 cable, redundant power supply option (purchase PC card or redundant PSU separately).</t>
  </si>
  <si>
    <t>RoamAbout Indoor Antenna - provides external aerial to PC card.</t>
  </si>
  <si>
    <t>RoamAbout ISA Carrier with PCMCIA slot, (purchase PC card CSIBB-AB separately).</t>
  </si>
  <si>
    <t>RoamAbout 11Mbs Low Power PC Card (ESTI) with 40 bit encryption for building to building applications.</t>
  </si>
  <si>
    <t>E6 &amp; E7 Module - 24 Switched Ethernet SMF ST ports, 2 FEPIM slots (purchase FEPIMs separately).</t>
  </si>
  <si>
    <t>Single port DC power supply for the VH-2402S, VH-4802, and VH-8G stackable switches.</t>
  </si>
  <si>
    <t>Slide-in WAN Physical Interface Module - ISDN-BRI, 2 64kpbs B channels, 1 16kbps D channel (TE, NT, U and S/T supported).</t>
  </si>
  <si>
    <t>X-Pedition System Firmware on a 32-MB ATA PCMCIA card (One unit is required with every XP-8000/8600 and ER16 system)</t>
  </si>
  <si>
    <t>ATM OC-3 MMF cPCI V2 Interface FRU</t>
  </si>
  <si>
    <t>A</t>
  </si>
  <si>
    <t>NIM4256FRU</t>
  </si>
  <si>
    <t>256MB DIMM Additional Memory</t>
  </si>
  <si>
    <t>NIY0639FRU</t>
  </si>
  <si>
    <t>Fan Tray FRU, IP400</t>
  </si>
  <si>
    <t>NIY0500FRU</t>
  </si>
  <si>
    <t>Replacement Fan Tray FRU, IP530</t>
  </si>
  <si>
    <t>NIY0501FRU</t>
  </si>
  <si>
    <t>Replacement IDE Hard Dis Drive FRU, IP530</t>
  </si>
  <si>
    <t>NIY2741FRU</t>
  </si>
  <si>
    <t>Fan Tray Assembly FRU, IP740</t>
  </si>
  <si>
    <t>NIZ3023FRU</t>
  </si>
  <si>
    <t>Power Supply Replacement IP100 FRU</t>
  </si>
  <si>
    <t>PS4486023-NG</t>
  </si>
  <si>
    <t>PS4486028-NG</t>
  </si>
  <si>
    <t>CPFW-ENC-1-NG  VPN add ons for firewall</t>
  </si>
  <si>
    <t>PS4486029-NG</t>
  </si>
  <si>
    <t>CPMP-VPE-U-NG  Visual Policy Editor</t>
  </si>
  <si>
    <t>F5-OPT-256-1GMM</t>
  </si>
  <si>
    <t>DSSTP-01</t>
  </si>
  <si>
    <t>DSSTP-02</t>
  </si>
  <si>
    <t>DSSTP-03</t>
  </si>
  <si>
    <t>PS4486017</t>
  </si>
  <si>
    <t>CPFW-FM-U-HA-V41 High Avail, 2 FW</t>
  </si>
  <si>
    <r>
      <t>802.3 IEEE AUI</t>
    </r>
    <r>
      <rPr>
        <sz val="8"/>
        <color indexed="8"/>
        <rFont val="Arial Narrow"/>
        <family val="2"/>
      </rPr>
      <t xml:space="preserve"> - 15 Pos. Male to Female, 15 metres.</t>
    </r>
  </si>
  <si>
    <t>9300011-10M</t>
  </si>
  <si>
    <t>CPFW-DOCS-V41-Check Point Doc V4.1</t>
  </si>
  <si>
    <t>PS4114001</t>
  </si>
  <si>
    <t>CSI6D-AB</t>
  </si>
  <si>
    <r>
      <t xml:space="preserve"> Bundle of 6 </t>
    </r>
    <r>
      <rPr>
        <u val="single"/>
        <sz val="8"/>
        <rFont val="Arial Narrow"/>
        <family val="2"/>
      </rPr>
      <t>CSIBD-AB</t>
    </r>
    <r>
      <rPr>
        <sz val="8"/>
        <rFont val="Arial Narrow"/>
        <family val="2"/>
      </rPr>
      <t>.</t>
    </r>
  </si>
  <si>
    <t>CSIBD-AF</t>
  </si>
  <si>
    <t>CSIBD-AB-128</t>
  </si>
  <si>
    <t>UNIVERSAL MODEM ADAPTER</t>
  </si>
  <si>
    <t>9380326</t>
  </si>
  <si>
    <t>V.35 DTE to DCE Use P/N 9372128</t>
  </si>
  <si>
    <t>G.2.      Miscellaneous</t>
  </si>
  <si>
    <t>9372057-1M</t>
  </si>
  <si>
    <r>
      <t xml:space="preserve">Token Ring - </t>
    </r>
    <r>
      <rPr>
        <sz val="8"/>
        <color indexed="8"/>
        <rFont val="Arial Narrow"/>
        <family val="2"/>
      </rPr>
      <t>RJ45 to IBM MIC Type 9, PVC, 1 metre.</t>
    </r>
  </si>
  <si>
    <t>9372057-2M</t>
  </si>
  <si>
    <r>
      <t xml:space="preserve">Token Ring - </t>
    </r>
    <r>
      <rPr>
        <sz val="8"/>
        <color indexed="8"/>
        <rFont val="Arial Narrow"/>
        <family val="2"/>
      </rPr>
      <t>RJ45 to IBM MIC Type 9, PVC, 2 metres.</t>
    </r>
  </si>
  <si>
    <t>9372057-10M</t>
  </si>
  <si>
    <t>Single Port Seriel PCI Card V.35 (IP440 models IP1007/4/5)</t>
  </si>
  <si>
    <t>Factory install Memory upgrade to 1 Gig from 256 (price subject to change)</t>
  </si>
  <si>
    <t>F5-OPT-256-2GMM</t>
  </si>
  <si>
    <t>Factory install Memory upgrade to 2 Gig from 256 (price subject to change)</t>
  </si>
  <si>
    <t>F5-OPT-2GMEM-5</t>
  </si>
  <si>
    <t>Factory install Memory upgrade to 2 Gig IP5000 only (price subject to change)</t>
  </si>
  <si>
    <t>F5-OPT-512-1GMM</t>
  </si>
  <si>
    <t>Factory install Memory upgrade to 1 Gig from 512 (price subject to change)</t>
  </si>
  <si>
    <t>F5-OPT-512-2GMM</t>
  </si>
  <si>
    <t>Factory install Memory upgrade to 2 Gig from 512  (price subject to change)</t>
  </si>
  <si>
    <t>F5-UPG-256MMEM</t>
  </si>
  <si>
    <t>256 Memeory upgrades each (field upgrade) (price subject to change)</t>
  </si>
  <si>
    <t>F5-UPG-512MMEM</t>
  </si>
  <si>
    <t>512 Memeory upgrades each (field upgrades) (price subject to change)</t>
  </si>
  <si>
    <t>NMP2740000</t>
  </si>
  <si>
    <t>IP700 Series Installation Guide</t>
  </si>
  <si>
    <t>NMS2323000</t>
  </si>
  <si>
    <t>IPSO Software Release Pack - Weak Encryption</t>
  </si>
  <si>
    <t>Part Number Description</t>
  </si>
  <si>
    <t>6E233-49</t>
  </si>
  <si>
    <t>6H259-17</t>
  </si>
  <si>
    <t>Change "C", Program "P", Bundle "B", Encryption "E"</t>
  </si>
  <si>
    <t>2111-13-01</t>
  </si>
  <si>
    <t>2111-15-01</t>
  </si>
  <si>
    <t>2111-16-01</t>
  </si>
  <si>
    <t>2111-18-01</t>
  </si>
  <si>
    <t>2131-13-01</t>
  </si>
  <si>
    <t>2131-14-01</t>
  </si>
  <si>
    <t>2131-15-01</t>
  </si>
  <si>
    <t>2131-16-01</t>
  </si>
  <si>
    <t>9380515-2</t>
  </si>
  <si>
    <t>Assembly Cable, 9 POS, M, To RJ-45</t>
  </si>
  <si>
    <t>Net Sight Policy Manager - Configuration tool for Enterasys switches that support the Policy MIB</t>
  </si>
  <si>
    <t>NetSight Element Manager 10 software license to use 10 copies of the software.</t>
  </si>
  <si>
    <t>NS-EM-LIC-20</t>
  </si>
  <si>
    <t>NetSight Element Manager 20 software license to use 20 copies of the software.</t>
  </si>
  <si>
    <t>NS-EM-LIC-5</t>
  </si>
  <si>
    <t>NetSight Element Manager 5 software license to use 5 copies of the software.</t>
  </si>
  <si>
    <t>Dragon Squire (25)</t>
  </si>
  <si>
    <t>DS005-03</t>
  </si>
  <si>
    <t>3 Year Technical Access Group F. List Price Band: $50,000 (ePAK - 24x7 Unlimited phone support, Firmware upgrade &amp; Return to Factory Repair)</t>
  </si>
  <si>
    <t>3 Year Technical Access Group G. List Price Band: $100,000 (ePAK - 24x7 Unlimited phone support, Firmware upgrade &amp; Return to Factory Repair)</t>
  </si>
  <si>
    <t>3 Year Technical Access Group H. List Price Band: $200,000 (ePAK - 24x7 Unlimited phone support, Firmware upgrade &amp; Return to Factory Repair)</t>
  </si>
  <si>
    <r>
      <t>SMF</t>
    </r>
    <r>
      <rPr>
        <sz val="8"/>
        <color indexed="8"/>
        <rFont val="Arial Narrow"/>
        <family val="2"/>
      </rPr>
      <t xml:space="preserve"> - (2) ST to (1) SC Duplex, PVC, 0.5 metre.</t>
    </r>
  </si>
  <si>
    <t>9344008-3M</t>
  </si>
  <si>
    <r>
      <t>SMF</t>
    </r>
    <r>
      <rPr>
        <sz val="8"/>
        <color indexed="8"/>
        <rFont val="Arial Narrow"/>
        <family val="2"/>
      </rPr>
      <t xml:space="preserve"> - (2) ST to (1) SC Duplex, PVC, 3 metres.</t>
    </r>
  </si>
  <si>
    <t>VH-SMGMT</t>
  </si>
  <si>
    <t xml:space="preserve">Enterasys Routing Platform Base Chassis with one Switch Fabric Module  and a clock card      </t>
  </si>
  <si>
    <t>ER16-AC</t>
  </si>
  <si>
    <t>ER16-FN</t>
  </si>
  <si>
    <t>CPVP-VFM-50-DES-V41 VPN-1 Module for 50 IP Addresses</t>
  </si>
  <si>
    <t>PS4267001</t>
  </si>
  <si>
    <t>12 Month Express Parts-SBD 4-hr M-F Group A. List Price Band: $1 - $4,999 (ePAK - 24x7 Unlimited phone support, Firmware upgrade &amp; Same Business Day (4hr) Replacement Parts)</t>
  </si>
  <si>
    <t>3 Year Express Parts-SBD 4-hr M-F Group B. List Price Band: $5000 - $9999 (ePAK - 24x7 Unlimited phone support, Firmware upgrade &amp; Same Business Day (4hr) Replacement Parts)</t>
  </si>
  <si>
    <t>3 Year Express Parts-SBD 4-hr M-F Group C. List Price Band: $10,000 - $14,999 (ePAK - 24x7 Unlimited phone support, Firmware upgrade &amp; Same Business Day (4hr) Replacement Parts)</t>
  </si>
  <si>
    <t>Enterasys Routing Platform Fan Tray Assembly (spare)                                   </t>
  </si>
  <si>
    <t>ER16-CK</t>
  </si>
  <si>
    <t>9990015</t>
  </si>
  <si>
    <t>RJ-11 (6) Position Plug (Category 3 &amp; 4)</t>
  </si>
  <si>
    <t>9990045</t>
  </si>
  <si>
    <t>AS-OSR-SBD8-012</t>
  </si>
  <si>
    <t>AS-INSTALL-WL00</t>
  </si>
  <si>
    <t>AS-INSTALL-WL01</t>
  </si>
  <si>
    <t>AS-INSTALL-WL02</t>
  </si>
  <si>
    <t>AS-INSTALL-WL03</t>
  </si>
  <si>
    <t>AS-INSTALL-WL04</t>
  </si>
  <si>
    <t>AS-INSTALL-WB01</t>
  </si>
  <si>
    <t>AS-INSTALL-WB02</t>
  </si>
  <si>
    <t>AS-INSTALL-WB03</t>
  </si>
  <si>
    <t>On-site Survey and Installation Wireless LAN Individual Additional Access point</t>
  </si>
  <si>
    <t>On-site Survey and Installation Wireless LAN 1-3 Access points</t>
  </si>
  <si>
    <t>On-site Survey and Installation Wireless LAN 4-6 Access points</t>
  </si>
  <si>
    <t>On-site Survey and Installation Wireless LAN 7-10 Access points</t>
  </si>
  <si>
    <t>On-site Survey and Installation Wireless Building, point to point</t>
  </si>
  <si>
    <t xml:space="preserve">AC-EP-NBD-ID-12 </t>
  </si>
  <si>
    <t xml:space="preserve">AS-EP-SBD4-ID-12 </t>
  </si>
  <si>
    <t xml:space="preserve">AS-OSR-NBD-ID-12 </t>
  </si>
  <si>
    <t>Dragon Server/Sensor Appliance Support, 24x7 Unlimited phone support &amp; Next Business Day Replacement Part at Custom build level</t>
  </si>
  <si>
    <t xml:space="preserve">AC-OSR-NBD-ID-12 </t>
  </si>
  <si>
    <t xml:space="preserve">AS-OSR-SBD4-ID-12 </t>
  </si>
  <si>
    <t xml:space="preserve">AC-OSR-SBD4-ID-12 </t>
  </si>
  <si>
    <t>A.2.    Right Angle Male / Lock Post to Straight Female / Slide Latch</t>
  </si>
  <si>
    <t>9300006-10M</t>
  </si>
  <si>
    <r>
      <t>802.3 IEEE AUI</t>
    </r>
    <r>
      <rPr>
        <sz val="8"/>
        <color indexed="8"/>
        <rFont val="Arial Narrow"/>
        <family val="2"/>
      </rPr>
      <t xml:space="preserve"> - 15 Pos 90 Male to 180 Female, 10 metres.</t>
    </r>
  </si>
  <si>
    <t>ER16-FDDI-02</t>
  </si>
  <si>
    <t>Enterasys Routing 2 port FDDI base Module; Accepts Physical Modules for Connectivity (FPHY modules sold separately)</t>
  </si>
  <si>
    <t>ER16 2 port High Speed Serial WAN</t>
  </si>
  <si>
    <t>SSR-GLX39-04</t>
  </si>
  <si>
    <t>SSR-GSX31-04</t>
  </si>
  <si>
    <t>SSR-GTX32-04</t>
  </si>
  <si>
    <t>Gigabit Ethernet Module - 4 Port 1000 Base-LX Module via SC connector with 16 MB Memory</t>
  </si>
  <si>
    <t>Gigabit Ethernet Module - 4 Port 1000 Base-SX Module via SC connector with 16 MB Memory</t>
  </si>
  <si>
    <t>Gigabit Ethernet Module - 4 ports, 1000BaseTX (Gigabit Copper), 16Mb memory.</t>
  </si>
  <si>
    <t>Opticom SystemsView  Provides system asset data such as installed software, versions, manufacturers, and product classes. SystemsView requires ExecutiveView and Winwatch from Metrix</t>
  </si>
  <si>
    <t>OPC-EIS009</t>
  </si>
  <si>
    <t>Opticom iView Version Control Enterprise License</t>
  </si>
  <si>
    <t>OPC-EIS051</t>
  </si>
  <si>
    <t>iView Reporter 250 Node License for HP</t>
  </si>
  <si>
    <t>OPC-EIS052</t>
  </si>
  <si>
    <t>iView Reporting Connection License for HP</t>
  </si>
  <si>
    <t>OPC-EIS053</t>
  </si>
  <si>
    <t>BNC series connector, male, 50 Ohms, RG58 terminator.</t>
  </si>
  <si>
    <t>6200003</t>
  </si>
  <si>
    <t>BNC series, RG58, T-adapter (Jack-plug-jack).</t>
  </si>
  <si>
    <t>6200004-02</t>
  </si>
  <si>
    <r>
      <t>A.</t>
    </r>
    <r>
      <rPr>
        <sz val="16"/>
        <color indexed="12"/>
        <rFont val="Arial Narrow"/>
        <family val="2"/>
      </rPr>
      <t xml:space="preserve">       </t>
    </r>
    <r>
      <rPr>
        <b/>
        <u val="single"/>
        <sz val="16"/>
        <color indexed="12"/>
        <rFont val="Arial Narrow"/>
        <family val="2"/>
      </rPr>
      <t>TRANSCEIVER (AUI)</t>
    </r>
  </si>
  <si>
    <t>A.1.     Male Lock Post to Female Slide Latch</t>
  </si>
  <si>
    <t>9300011-15M</t>
  </si>
  <si>
    <t>CSILD-AB</t>
  </si>
  <si>
    <t>CSILD-AF</t>
  </si>
  <si>
    <t>SPE-EP-RTC4-E12</t>
  </si>
  <si>
    <t>E6 &amp; E7 Module - 48 port via 4 Telco connectors, 1 HSIM slot (purchase HSIM, APIM, FPIM separately).</t>
  </si>
  <si>
    <t>E6 &amp; E7 Module - 16 auto-negotiating 10/100 RJ45 ports, 1 HSIM / VHSIM slot (purchase HSIM, VHSIM separately).</t>
  </si>
  <si>
    <t>F5-3DNS-R</t>
  </si>
  <si>
    <t>3-DNS Controller Redundant 300 series</t>
  </si>
  <si>
    <t>SPE-EP-SBD4-D36</t>
  </si>
  <si>
    <t>F5-SV-PM-HA-R</t>
  </si>
  <si>
    <t>F5-SV-PM-HA-S</t>
  </si>
  <si>
    <t>Enterasys Routing Platform 4 Port 1000BASE 4 GBIC module                        </t>
  </si>
  <si>
    <t>ER16-SX-08</t>
  </si>
  <si>
    <t>CSIBD-PC</t>
  </si>
  <si>
    <r>
      <t>MMF, FDDI</t>
    </r>
    <r>
      <rPr>
        <sz val="8"/>
        <color indexed="8"/>
        <rFont val="Arial Narrow"/>
        <family val="2"/>
      </rPr>
      <t xml:space="preserve"> - MIC to MIC, PVC, 2 metres.</t>
    </r>
  </si>
  <si>
    <t>9342115-3M</t>
  </si>
  <si>
    <t>PC-OSRSBD4-VP-12</t>
  </si>
  <si>
    <t>D</t>
  </si>
  <si>
    <t>F5-UP-PM-EN-S</t>
  </si>
  <si>
    <t>Fast Ethernet Module  - 8 port 10/100BaseTX, Cat 5 RJ45, 16Mb memory, supports approximately 256k flows / module.</t>
  </si>
  <si>
    <t>Fast Ethernet Module - 16 Port 10/100 TX Module via Cat 5 RJ-45 with 16 MB Memory</t>
  </si>
  <si>
    <t>Fast Ethernet Module  - 8 port 100BaseFX, MMF SC, 16Mb memory, supports approximately 256k flows / module.</t>
  </si>
  <si>
    <t>Fast Ethernet Module  - 8 port 100BaseFX, SMF, 16mb memory, supports up to 2,000,000 flows per system. BUILT TO ORDER</t>
  </si>
  <si>
    <t>100 MB Telco 180 One End Only, PVC</t>
  </si>
  <si>
    <t>9360310-3M</t>
  </si>
  <si>
    <t>NIM7102FRU</t>
  </si>
  <si>
    <t>1 GB Memory Option for IP740</t>
  </si>
  <si>
    <t>IP740 Value Enhanced Base System (An Intel based system with 1GB of RAM, one IDE based hard drive, four integrated 10/100 Ethernet ports</t>
  </si>
  <si>
    <t>F5-SVC-PRE-8</t>
  </si>
  <si>
    <t>Premium Service Catagoty 8</t>
  </si>
  <si>
    <t>F5-OPT-CCM</t>
  </si>
  <si>
    <t>F5-OPT-SME-ALL</t>
  </si>
  <si>
    <t>CPIN-RM-1-NG Reporting Module-1. Please include PS566DGS for support and quote NK-AS-EP-NBD for software subcription</t>
  </si>
  <si>
    <t>CPIN-RM-U-NG Reporting Module-U. Please include PS567DGS for support and quote NK-AS-EP-NBD for software subcription</t>
  </si>
  <si>
    <t>CPFW-AM-1-NG Account Management-1. Please include PS568DGS for support and quote NK-AS-EP-NBD for software subcription</t>
  </si>
  <si>
    <t>CPFW-AM-U-NG Account Management-U. Please include PS569DGS for support and quote NK-AS-EP-NBD for software subcription</t>
  </si>
  <si>
    <t>Nokia Encryption Accelerator II, PMC, for IP700 series, IP530 (Only available for shipment with "STRONG" encryption)</t>
  </si>
  <si>
    <t>F5-EFX-TR620-U</t>
  </si>
  <si>
    <t>XSR-DEMO-KIT</t>
  </si>
  <si>
    <t>IP 440 Hard Drive Redundancy Kit for chassis Model IP1003/4/5</t>
  </si>
  <si>
    <t>IP400 Power Supply-FRU</t>
  </si>
  <si>
    <t>PS3290001</t>
  </si>
  <si>
    <r>
      <t>62.5 Micron</t>
    </r>
    <r>
      <rPr>
        <sz val="8"/>
        <color indexed="8"/>
        <rFont val="Arial Narrow"/>
        <family val="2"/>
      </rPr>
      <t xml:space="preserve"> - SC to SC, 3 metres.</t>
    </r>
  </si>
  <si>
    <t>CCITT X.21 Cable (DTE)</t>
  </si>
  <si>
    <t>EIA-530 (DTE)</t>
  </si>
  <si>
    <t>RS232 (DTE)</t>
  </si>
  <si>
    <t>CCITT V.35 (DTE)</t>
  </si>
  <si>
    <t>RS449 (DTE)</t>
  </si>
  <si>
    <t>RS232 (DCE)</t>
  </si>
  <si>
    <t>EIA-530 (DCE)</t>
  </si>
  <si>
    <t>CCITT V.35 (DCE)</t>
  </si>
  <si>
    <t>3 Year Express Parts-SBD 4-hr M-F Group G. List Price Band: $100,000 (ePAK - 24x7 Unlimited phone support, Firmware upgrade &amp; Same Business Day (4hr) Replacement Parts)</t>
  </si>
  <si>
    <t>100 MB Telco 180 to Hydra, PVC (4 FOOT BREAK)</t>
  </si>
  <si>
    <t>9360318-3M</t>
  </si>
  <si>
    <t>9360181-100M</t>
  </si>
  <si>
    <t>258A/568B Cat 5, PVC Horizontal</t>
  </si>
  <si>
    <t>9400013</t>
  </si>
  <si>
    <t>ASSY,CBLHARDKIT/.215 MALE</t>
  </si>
  <si>
    <t>SSR-GTX32-02</t>
  </si>
  <si>
    <t>SSR-2-SERCE-AA</t>
  </si>
  <si>
    <t>SSR-SERCE-04-AA</t>
  </si>
  <si>
    <r>
      <t>MMF</t>
    </r>
    <r>
      <rPr>
        <sz val="8"/>
        <color indexed="8"/>
        <rFont val="Arial Narrow"/>
        <family val="2"/>
      </rPr>
      <t xml:space="preserve"> - (2) ST to (2) ST Duplex, FEP, 1 metre.</t>
    </r>
  </si>
  <si>
    <t>9342111-3M</t>
  </si>
  <si>
    <t>6H308-48</t>
  </si>
  <si>
    <t>6H308-24</t>
  </si>
  <si>
    <t>48 MTRJ 100Base FX MMFiber switch for the 6C105/6C107</t>
  </si>
  <si>
    <t>24 MTRJ 100Base FX MMFiber switch for the 6C105/6C107</t>
  </si>
  <si>
    <t>RS449 (DCE)</t>
  </si>
  <si>
    <t>EIA-530A (DTE)</t>
  </si>
  <si>
    <t>EIA-530A (DCE)</t>
  </si>
  <si>
    <t>D.3.       62.5 Micron - SC to MTRJ</t>
  </si>
  <si>
    <r>
      <t>62.5 Micron</t>
    </r>
    <r>
      <rPr>
        <sz val="8"/>
        <color indexed="8"/>
        <rFont val="Arial Narrow"/>
        <family val="2"/>
      </rPr>
      <t xml:space="preserve"> - SC to MTRJ, 1 metre.</t>
    </r>
  </si>
  <si>
    <t>9380513-3</t>
  </si>
  <si>
    <t>Fast Ethernet media converter - FX MMF ST to FX SMF SC 829 622.</t>
  </si>
  <si>
    <t>Fast Ethernet media converter - FX MMF ST to FX SMF ST 1049 787.</t>
  </si>
  <si>
    <t>Fast Ethernet twister - TX to Dual TX.</t>
  </si>
  <si>
    <t>Ethernet Module - manageable, RJ45 to Thinnet Coax BNC.</t>
  </si>
  <si>
    <t>Ethernet Module - manageable, RJ45 to MMF SC.</t>
  </si>
  <si>
    <t>3 Year On-Site Response, NBD, M-F Group G. List Price Band: $100,000 (ePAK - 24x7 Unlimited phone support, Firmware upgrade &amp; Next Business Day Replacement Part &amp; Engineer)</t>
  </si>
  <si>
    <t>3 Year On-Site Response, NBD, M-F Group H. List Price Band: $200,000 (ePAK - 24x7 Unlimited phone support, Firmware upgrade &amp; Next Business Day Replacement Part &amp; Engineer)</t>
  </si>
  <si>
    <t>3 Year On-Site Response, NBD, M-F Group B. List Price Band: $5000 - $9999 (ePAK - 24x7 Unlimited phone support, Firmware upgrade &amp; Next Business Day Replacement Part &amp; Engineer)</t>
  </si>
  <si>
    <t>Standard SVC for F5-BIG-520-EC-S</t>
  </si>
  <si>
    <t>F5-SV-ST-540-EC</t>
  </si>
  <si>
    <t>Standard SVC for F5-BIG-540-EC-S</t>
  </si>
  <si>
    <t>F5-SV-ST-FG-S</t>
  </si>
  <si>
    <t>Standard SVC for F5-BIG-520-FG-S</t>
  </si>
  <si>
    <t>SPE-OSR-RTC4-F12</t>
  </si>
  <si>
    <t>SPE-OSR-RTC4-G12</t>
  </si>
  <si>
    <t>SPE-OSR-RTC4-H12</t>
  </si>
  <si>
    <t>NIF1101FRU</t>
  </si>
  <si>
    <t>NIF1104FRU</t>
  </si>
  <si>
    <t>NIF1106FRU</t>
  </si>
  <si>
    <t>NIF2001FRU</t>
  </si>
  <si>
    <t>NIF3019FRU</t>
  </si>
  <si>
    <t>NIF3020FRU</t>
  </si>
  <si>
    <t>NIF3021FRU</t>
  </si>
  <si>
    <t>NIF3022FRU</t>
  </si>
  <si>
    <t>PS4282001</t>
  </si>
  <si>
    <r>
      <t>MMF</t>
    </r>
    <r>
      <rPr>
        <sz val="8"/>
        <color indexed="8"/>
        <rFont val="Arial Narrow"/>
        <family val="2"/>
      </rPr>
      <t xml:space="preserve"> - (1) SC Duplex to (1) SC Duplex, FEP, 10 metres.</t>
    </r>
  </si>
  <si>
    <t>9342115-2M</t>
  </si>
  <si>
    <t>SSR-PS-16</t>
  </si>
  <si>
    <t>SSR-PS-16-DC</t>
  </si>
  <si>
    <t>SSR-FAN-16</t>
  </si>
  <si>
    <t>SSR-SF-16</t>
  </si>
  <si>
    <t>6H302-48</t>
  </si>
  <si>
    <t>48 Port RJ 45 10/100 Switch for the 6C105/6C107</t>
  </si>
  <si>
    <t>6H303-48</t>
  </si>
  <si>
    <t>SPE-EP-NBD-G36</t>
  </si>
  <si>
    <t>SPE-EP-NBD-H36</t>
  </si>
  <si>
    <t>6 Port Gigabit Ethernet Switching Module for the 6C105/6C107. GPIMs (GBICs) ordered seperately.</t>
  </si>
  <si>
    <t>SSR-2-GSX</t>
  </si>
  <si>
    <t>SSR-8</t>
  </si>
  <si>
    <t>SSR-PS-8</t>
  </si>
  <si>
    <t>AC power supply (2 may be used for load-sharing redundancy).</t>
  </si>
  <si>
    <t>SSR-PS-8-DC</t>
  </si>
  <si>
    <t>DC power supply (2 may be used for load-sharing redundancy).</t>
  </si>
  <si>
    <t>SSR-FAN-8</t>
  </si>
  <si>
    <t>fan tray module.</t>
  </si>
  <si>
    <t>SSR-16</t>
  </si>
  <si>
    <t>PCI adapter for multiple OS</t>
  </si>
  <si>
    <t>6SSRM-02</t>
  </si>
  <si>
    <r>
      <t>SMF, FDDI</t>
    </r>
    <r>
      <rPr>
        <sz val="8"/>
        <color indexed="8"/>
        <rFont val="Arial Narrow"/>
        <family val="2"/>
      </rPr>
      <t xml:space="preserve"> - MIC to (1) SC Duplex, PVC, 3 metres.</t>
    </r>
  </si>
  <si>
    <t>E.2.       MTRJ to SC</t>
  </si>
  <si>
    <t>9380516-5M</t>
  </si>
  <si>
    <r>
      <t>D.</t>
    </r>
    <r>
      <rPr>
        <sz val="16"/>
        <color indexed="12"/>
        <rFont val="Arial Narrow"/>
        <family val="2"/>
      </rPr>
      <t xml:space="preserve">     </t>
    </r>
    <r>
      <rPr>
        <b/>
        <u val="single"/>
        <sz val="16"/>
        <color indexed="12"/>
        <rFont val="Arial Narrow"/>
        <family val="2"/>
      </rPr>
      <t>CABLETRON CABLES - Multimode Fibre Optic</t>
    </r>
  </si>
  <si>
    <t>D.1.     Assemblies</t>
  </si>
  <si>
    <t>9342011-1M</t>
  </si>
  <si>
    <r>
      <t>MMF</t>
    </r>
    <r>
      <rPr>
        <sz val="8"/>
        <color indexed="8"/>
        <rFont val="Arial Narrow"/>
        <family val="2"/>
      </rPr>
      <t xml:space="preserve"> - (2) ST to (2) ST Duplex, PVC, 1 metre.</t>
    </r>
  </si>
  <si>
    <t>9342011-2M</t>
  </si>
  <si>
    <r>
      <t>MMF</t>
    </r>
    <r>
      <rPr>
        <sz val="8"/>
        <color indexed="8"/>
        <rFont val="Arial Narrow"/>
        <family val="2"/>
      </rPr>
      <t xml:space="preserve"> - (2) ST to (2) ST Duplex, PVC, 2 metres.</t>
    </r>
  </si>
  <si>
    <t>9342011-3M</t>
  </si>
  <si>
    <r>
      <t>MMF</t>
    </r>
    <r>
      <rPr>
        <sz val="8"/>
        <color indexed="8"/>
        <rFont val="Arial Narrow"/>
        <family val="2"/>
      </rPr>
      <t xml:space="preserve"> - (2) ST to (2) ST Duplex, PVC, 3 metres.</t>
    </r>
  </si>
  <si>
    <t>9342011-5M</t>
  </si>
  <si>
    <r>
      <t>MMF</t>
    </r>
    <r>
      <rPr>
        <sz val="8"/>
        <color indexed="8"/>
        <rFont val="Arial Narrow"/>
        <family val="2"/>
      </rPr>
      <t xml:space="preserve"> - (2) ST to (2) ST Duplex, PVC, 5 metres.</t>
    </r>
  </si>
  <si>
    <t>9342011-10M</t>
  </si>
  <si>
    <r>
      <t>MMF</t>
    </r>
    <r>
      <rPr>
        <sz val="8"/>
        <color indexed="8"/>
        <rFont val="Arial Narrow"/>
        <family val="2"/>
      </rPr>
      <t xml:space="preserve"> - (2) ST to (2) ST Duplex, PVC, 10 metres.</t>
    </r>
  </si>
  <si>
    <t>9342111-1M</t>
  </si>
  <si>
    <t>AS-CP-RTC-012</t>
  </si>
  <si>
    <t>AS-SURVEY-W-001</t>
  </si>
  <si>
    <t>AS-SURVEY-W-002</t>
  </si>
  <si>
    <t>AS-INSTALL-W-001</t>
  </si>
  <si>
    <t>AS-INSTALL-W-002</t>
  </si>
  <si>
    <t>2131-56-01</t>
  </si>
  <si>
    <t>2731-13-01</t>
  </si>
  <si>
    <t>7111-16-70</t>
  </si>
  <si>
    <t>Lancast TP to FL, SM/ST 10BT module</t>
  </si>
  <si>
    <t>PAS-EP-SBD4-036</t>
  </si>
  <si>
    <t>Partner's service per project, 24x7 Unlimited 3rd level phone support, Firmware upgrades &amp; Same Business Day (4hr) Replacement Part, 3 year contract, ** Not available in all locations</t>
  </si>
  <si>
    <t>PAS-EP-SBD2-036</t>
  </si>
  <si>
    <t>Partner's service per project, 24x7 Unlimited 3rd level phone support, Firmware upgrades &amp; Same Business Day (2hr) Replacement Part, 3 year contract, ** Not available in all locations</t>
  </si>
  <si>
    <t>PAS-EP-RTC4-036</t>
  </si>
  <si>
    <t>SPEL Support, Business Hours unlimited phone, and software upgrades</t>
  </si>
  <si>
    <t>SPEL Support,  24x7 unlimited phone, and software upgrades</t>
  </si>
  <si>
    <t>SPMA Support, Business Hours unlimited phone, and software upgrades</t>
  </si>
  <si>
    <t>SPMA Support,  24x7 unlimited phone, and software upgrades</t>
  </si>
  <si>
    <t>VLAN Support, Business Hours unlimited phone, and software upgrades</t>
  </si>
  <si>
    <t>48 port RJ45 with optional GbE uplink</t>
  </si>
  <si>
    <t>48 port RJ21 with optional GbE uplink</t>
  </si>
  <si>
    <t>5PIM-G02</t>
  </si>
  <si>
    <t>PS4280001-NG</t>
  </si>
  <si>
    <t>PS4281001-NG</t>
  </si>
  <si>
    <t>PS4282001-NG</t>
  </si>
  <si>
    <t>PS4283001-NG</t>
  </si>
  <si>
    <t>PS4284001-NG</t>
  </si>
  <si>
    <t>PS4285001-NG</t>
  </si>
  <si>
    <t>PS4291001-NG</t>
  </si>
  <si>
    <t>PS4351001-NG</t>
  </si>
  <si>
    <t>PS4355001-NG</t>
  </si>
  <si>
    <t>PS4356001-NG</t>
  </si>
  <si>
    <t>PS4357001-NG</t>
  </si>
  <si>
    <t>PS4358001-NG</t>
  </si>
  <si>
    <t>PS4358002-NG</t>
  </si>
  <si>
    <t>SSR-POS21-04</t>
  </si>
  <si>
    <t>SSR-POS29-04</t>
  </si>
  <si>
    <t>SSR-POS31-02</t>
  </si>
  <si>
    <t>SSR-POS39-02</t>
  </si>
  <si>
    <t>2 units each w/ IP 2000 and 3DNS w/Warranty only</t>
  </si>
  <si>
    <t>Combo IP 2000 and 3DNS Single unit product w/Warranty only</t>
  </si>
  <si>
    <t>One IP 2000 and One IP2000 and 3DNS Combo w/Warranty only</t>
  </si>
  <si>
    <t>2000 IP Redundant App. Switch w/Warranty only</t>
  </si>
  <si>
    <t>2000 IP Single App. Switch w/Warranty only</t>
  </si>
  <si>
    <t>Premium Service for F5-20-3DNS-2R</t>
  </si>
  <si>
    <t>Premium Service for F5-2-3DNS-2S</t>
  </si>
  <si>
    <t>Premium Service for F5-2-R-3DNS-S</t>
  </si>
  <si>
    <t>RJ45 (8) Position Plug w/o Key (Category 3 &amp; 4)</t>
  </si>
  <si>
    <t>9990046</t>
  </si>
  <si>
    <r>
      <t>802.3 IEEE Office</t>
    </r>
    <r>
      <rPr>
        <sz val="8"/>
        <color indexed="8"/>
        <rFont val="Arial Narrow"/>
        <family val="2"/>
      </rPr>
      <t xml:space="preserve"> </t>
    </r>
    <r>
      <rPr>
        <b/>
        <sz val="8"/>
        <color indexed="8"/>
        <rFont val="Arial Narrow"/>
        <family val="2"/>
      </rPr>
      <t>AUI</t>
    </r>
    <r>
      <rPr>
        <sz val="8"/>
        <color indexed="8"/>
        <rFont val="Arial Narrow"/>
        <family val="2"/>
      </rPr>
      <t xml:space="preserve"> - 15 Pos 90 Male to 90 Female, 2 metres.</t>
    </r>
  </si>
  <si>
    <t>9300182-1M</t>
  </si>
  <si>
    <t>a</t>
  </si>
  <si>
    <t>b</t>
  </si>
  <si>
    <t>c</t>
  </si>
  <si>
    <t xml:space="preserve">Requested Discount  %
</t>
  </si>
  <si>
    <t>CPVP-CM-25-V10 VPN-1 Certificate Manager, Entrust Certificate Authority and Netscape Directory Server for Generation of digital certificates for Checkpoint IP/Sec/IKE</t>
  </si>
  <si>
    <t>OPTICOM iView Branch Manager 50 Bundle</t>
  </si>
  <si>
    <t>OPC-EIS001</t>
  </si>
  <si>
    <t>Opticom iView Core Collector - Foundation. Pre-requisite for all other EIS modules</t>
  </si>
  <si>
    <t>OPC-EIS002</t>
  </si>
  <si>
    <t>Opticom iView AvailabilityView - Report on availability of network resources Requires OPC-EIS001</t>
  </si>
  <si>
    <r>
      <t>802.3 IEEE AUI</t>
    </r>
    <r>
      <rPr>
        <sz val="8"/>
        <color indexed="8"/>
        <rFont val="Arial Narrow"/>
        <family val="2"/>
      </rPr>
      <t xml:space="preserve"> - 15 Pos. Male to Female, 5 metres.</t>
    </r>
  </si>
  <si>
    <t>9300011-3M</t>
  </si>
  <si>
    <t>1 $ =</t>
  </si>
  <si>
    <t>X</t>
  </si>
  <si>
    <t>S.2.8.     Partner Care</t>
  </si>
  <si>
    <t>Thin Coaxial Cable Jacket Stripper (PVC and FEP)</t>
  </si>
  <si>
    <t>7131-54-75</t>
  </si>
  <si>
    <t>7500-12HS-1A</t>
  </si>
  <si>
    <t>7111-12-75</t>
  </si>
  <si>
    <t>9342129-3M</t>
  </si>
  <si>
    <r>
      <t>MMF, FDDI</t>
    </r>
    <r>
      <rPr>
        <sz val="8"/>
        <color indexed="8"/>
        <rFont val="Arial Narrow"/>
        <family val="2"/>
      </rPr>
      <t xml:space="preserve"> - MIC to MIC, PVC, 5 metres.</t>
    </r>
  </si>
  <si>
    <t>9342117-2M</t>
  </si>
  <si>
    <t>S.1.8.    1 Year &amp; 3 On-Site Response (Same Business Day) 4 hour Response</t>
  </si>
  <si>
    <t>9300044-2M</t>
  </si>
  <si>
    <r>
      <t xml:space="preserve">Redundant power supply for </t>
    </r>
    <r>
      <rPr>
        <u val="single"/>
        <sz val="8"/>
        <rFont val="Arial Narrow"/>
        <family val="2"/>
      </rPr>
      <t>CSIWS-AB</t>
    </r>
    <r>
      <rPr>
        <sz val="8"/>
        <rFont val="Arial Narrow"/>
        <family val="2"/>
      </rPr>
      <t>.</t>
    </r>
  </si>
  <si>
    <t>CSIWS-RM</t>
  </si>
  <si>
    <t>Rackmount option for remote power.</t>
  </si>
  <si>
    <t>CSIWS-WM</t>
  </si>
  <si>
    <t>CSIPT-MP</t>
  </si>
  <si>
    <t>RoamAbout Point to Multi Point Software License</t>
  </si>
  <si>
    <t>CSIBD-AB</t>
  </si>
  <si>
    <t>S.1.9.    1 Year &amp; 3 On-Site Response (Round the Clock)</t>
  </si>
  <si>
    <t>S.1.10.    Software Support</t>
  </si>
  <si>
    <t>PC-EP-RTC4-012</t>
  </si>
  <si>
    <t>PC-EP-RTC4-036</t>
  </si>
  <si>
    <t>PC-NS-EM-RTC-012</t>
  </si>
  <si>
    <t>PC-SPEL-012</t>
  </si>
  <si>
    <t>PC-SPEL-RTC-012</t>
  </si>
  <si>
    <t>48 Port RJ21 10/100 Switch for the 6C105/6C107</t>
  </si>
  <si>
    <t>6G306-06</t>
  </si>
  <si>
    <t>CPMP-EVAL-ES-1-3DES-V41 (Slimpack) - Eval for 3DES ENC</t>
  </si>
  <si>
    <t>PS4177001</t>
  </si>
  <si>
    <t>9360062-2M</t>
  </si>
  <si>
    <r>
      <t>10 BaseT Telco</t>
    </r>
    <r>
      <rPr>
        <sz val="8"/>
        <color indexed="8"/>
        <rFont val="Arial Narrow"/>
        <family val="2"/>
      </rPr>
      <t xml:space="preserve"> - 90 to Hydra, PVC, 2 metres.</t>
    </r>
  </si>
  <si>
    <t>9360062-3M</t>
  </si>
  <si>
    <r>
      <t>10 BaseT Telco</t>
    </r>
    <r>
      <rPr>
        <sz val="8"/>
        <color indexed="8"/>
        <rFont val="Arial Narrow"/>
        <family val="2"/>
      </rPr>
      <t xml:space="preserve"> - 90 to Hydra, PVC, 3 metres.</t>
    </r>
  </si>
  <si>
    <t>9360062-5M</t>
  </si>
  <si>
    <r>
      <t>10 BaseT Telco</t>
    </r>
    <r>
      <rPr>
        <sz val="8"/>
        <color indexed="8"/>
        <rFont val="Arial Narrow"/>
        <family val="2"/>
      </rPr>
      <t xml:space="preserve"> - 90 to Hydra, PVC, 5 metres.</t>
    </r>
  </si>
  <si>
    <t>SPE-TA-A36</t>
  </si>
  <si>
    <t>SPE-TA-B36</t>
  </si>
  <si>
    <t>12 Month On-Site Response, SBD, 4-hr, M-F Group H. List Price Band: $200,000 (ePAK - 24x7 Unlimited phone support, Firmware upgrade &amp; Same Business Day (4hr) Replacement Part &amp; Engineer)</t>
  </si>
  <si>
    <t>12 Month On-Site Response, SBD, 4-hr, M-F Group B. List Price Band: $5000 - $9999 (ePAK - 24x7 Unlimited phone support, Firmware upgrade &amp; Same Business Day (4hr) Replacement Part &amp; Engineer)</t>
  </si>
  <si>
    <t>3 Year On-Site Response, SBD, 4-hr, M-F Group C. List Price Band: $10,000 - $14,999 (ePAK - 24x7 Unlimited phone support, Firmware upgrade &amp; Same Business Day (4hr) Replacement Part &amp; Engineer)</t>
  </si>
  <si>
    <t>OPTICOM iView Enterprise Manager Bundle</t>
  </si>
  <si>
    <t>OPC-SM250</t>
  </si>
  <si>
    <t>OPTICOM iView Site Manager 250 Bundle</t>
  </si>
  <si>
    <t>Third Party Software</t>
  </si>
  <si>
    <t>256MB DIMM Upgrade Kit for IP400 series (replaces factory installed 64MB DIMM)</t>
  </si>
  <si>
    <r>
      <t>10 BaseT Telco</t>
    </r>
    <r>
      <rPr>
        <sz val="8"/>
        <color indexed="8"/>
        <rFont val="Arial Narrow"/>
        <family val="2"/>
      </rPr>
      <t xml:space="preserve"> - 90 to Hydra, Cat 5 Cable, PVC, 5 metres.</t>
    </r>
  </si>
  <si>
    <t>CPFW-AM-1-V41 Account Management Module for storgae and retrival of Firewall-1/VPN-1 user attributes on LDAP server (w/single enforcement point only)</t>
  </si>
  <si>
    <t>PS4110002</t>
  </si>
  <si>
    <t>CPFW-DOCS-1-V41-Check Point Doc V4.1</t>
  </si>
  <si>
    <t>PS4160002</t>
  </si>
  <si>
    <t>CPMP-EVAL2000-1-3DES-V4.1.2</t>
  </si>
  <si>
    <t>PS4161002</t>
  </si>
  <si>
    <t>CPMP-EVAL2000-10-3DES-V4.1.2</t>
  </si>
  <si>
    <t>Very High Speed Interface Module -  45Mbps - 622Mbps ATM interface module (purchase APIMs, VAPIMs separately). (Requires a SS-16M-DRAM-UGK when inserted into either a second or third generation E6 or E7 module.)</t>
  </si>
  <si>
    <t>SPE-EP-RTC4-D12</t>
  </si>
  <si>
    <t>SSR-2-SER-AA</t>
  </si>
  <si>
    <t>SSR-2-SERC-AA</t>
  </si>
  <si>
    <t>PartnerCare Select</t>
  </si>
  <si>
    <t>Partnercare Complete</t>
  </si>
  <si>
    <t>F5-BIG-520-CC-S</t>
  </si>
  <si>
    <t>F5 Single Cache 520 w/warranty only</t>
  </si>
  <si>
    <t>F5-BIG-520-EC-S</t>
  </si>
  <si>
    <t>F5 Single e-Commerce 520 w/warranty only</t>
  </si>
  <si>
    <t>F5-BIG-520-FG-S</t>
  </si>
  <si>
    <t>F5 Single FireGuard 520 w/warranty only</t>
  </si>
  <si>
    <t>F5-BIG-520-LB-S</t>
  </si>
  <si>
    <t>F5 Single Load Balancer 520 w/warranty only</t>
  </si>
  <si>
    <t>F5-BIG-540-EC-S</t>
  </si>
  <si>
    <t>F5 Single e-Commerce 540 w/warranty only</t>
  </si>
  <si>
    <t>F5-PM-4-3DNS-2R</t>
  </si>
  <si>
    <t>BNC series, RG58, male crimp-on connector, PVC only (Plug).</t>
  </si>
  <si>
    <t>6200005</t>
  </si>
  <si>
    <t>ANG1102</t>
  </si>
  <si>
    <t xml:space="preserve">2 Port VPN Hard Client  </t>
  </si>
  <si>
    <t>ANG1105</t>
  </si>
  <si>
    <t>2 Port VPN Hard Client with 3 Additional 10/100 LAN ports</t>
  </si>
  <si>
    <t>A.3.      Vertical Horizon Standalone Switches</t>
  </si>
  <si>
    <t>VHIM-2GSX-L3</t>
  </si>
  <si>
    <t>VHIM-2GT-L3</t>
  </si>
  <si>
    <t>VHIM-2GBC-L3</t>
  </si>
  <si>
    <t>VH-2402-L3</t>
  </si>
  <si>
    <t>2 port 1000BaseSX L3 uplink module for VH-2402-L3. SC connector</t>
  </si>
  <si>
    <t>2 port 1000BaseT L3 uplink for VH-2402-L3  RJ45 connector</t>
  </si>
  <si>
    <t>2 GBIC slot L3 uplink for VH-2402-L3</t>
  </si>
  <si>
    <r>
      <t>100 Mb Telco</t>
    </r>
    <r>
      <rPr>
        <sz val="8"/>
        <color indexed="8"/>
        <rFont val="Arial Narrow"/>
        <family val="2"/>
      </rPr>
      <t xml:space="preserve"> - 120 to Hydra, PVC, 5 metres.</t>
    </r>
  </si>
  <si>
    <t>9360306-10M</t>
  </si>
  <si>
    <t>PS4280001</t>
  </si>
  <si>
    <t>CPVP-VSR-50-V41 SecuRemote for 50 Users</t>
  </si>
  <si>
    <t>PS4281001</t>
  </si>
  <si>
    <t>CPVP-VSR-100-V41 SecuRemote for 100 Users</t>
  </si>
  <si>
    <t>AVN-UGK-R312</t>
  </si>
  <si>
    <t>Release 3.1.2 software update for Aurorean</t>
  </si>
  <si>
    <t>AVN-SCOUT-R10</t>
  </si>
  <si>
    <t>Aurorean Scout Server/Client for NAT/Proxy/Firewall Traversal</t>
  </si>
  <si>
    <t>3 Year Technical Access Group E. List Price Band: $22,000 - $29,999 (ePAK - 24x7 Unlimited phone support, Firmware upgrade &amp; Return to Factory Repair)</t>
  </si>
  <si>
    <t>Partner's Miscellaneous Services</t>
  </si>
  <si>
    <t>24x7 Unlimited phone support, Firmware upgrades, Same Business Day(4hr) Product &amp; Engineer.(Special Conditions)</t>
  </si>
  <si>
    <t>24x7 Unlimited phone support, Firmware upgrades, Next Business Day Response of Replacement Part &amp; Engineer. (Special Conditions)</t>
  </si>
  <si>
    <t>24x7 Unlimited phone support, Firmware upgrades, Same Business Day(3hr) Product &amp; Engineer. (Special Conditions)</t>
  </si>
  <si>
    <r>
      <t>802.3 IEEE AUI</t>
    </r>
    <r>
      <rPr>
        <sz val="8"/>
        <color indexed="8"/>
        <rFont val="Arial Narrow"/>
        <family val="2"/>
      </rPr>
      <t xml:space="preserve"> 15 - Pos. Male to Female, 10 metres.</t>
    </r>
  </si>
  <si>
    <t>9300011-5M</t>
  </si>
  <si>
    <t>CSIES-AB-LP</t>
  </si>
  <si>
    <r>
      <t>Lightning Protector</t>
    </r>
    <r>
      <rPr>
        <sz val="8"/>
        <rFont val="Arial Narrow"/>
        <family val="2"/>
      </rPr>
      <t xml:space="preserve"> - Standard N.</t>
    </r>
  </si>
  <si>
    <t>CSIES-AB-C20</t>
  </si>
  <si>
    <r>
      <t>Cable</t>
    </r>
    <r>
      <rPr>
        <sz val="8"/>
        <rFont val="Arial Narrow"/>
        <family val="2"/>
      </rPr>
      <t xml:space="preserve"> - Low Loss, 20 ft, Standard N.</t>
    </r>
  </si>
  <si>
    <t>CSIES-AB-C50</t>
  </si>
  <si>
    <t>Confidence Level %</t>
  </si>
  <si>
    <t>Terms &amp; Conditions:</t>
  </si>
  <si>
    <t>Partner's VLAN Support, Business Hours 2nd level Unlimited phone support and software upgrades</t>
  </si>
  <si>
    <t>VAD (2-T) WIRING PRICE FILE SEPT 2002</t>
  </si>
  <si>
    <t>VAD (2-T) SERVICE PRICE FILE SEPT 2002</t>
  </si>
  <si>
    <t xml:space="preserve"> Bundle of 6 CSIBD-AB.</t>
  </si>
  <si>
    <t>VHSIM ATM Port Interface Modules OC12 - 1 port SMF SC long reach (use with VHSIM-A6DP only).</t>
  </si>
  <si>
    <t xml:space="preserve">24 10/100 2 uplink stackable switch. A management module (VH-SMGMT) is required with the purchase of this switch. </t>
  </si>
  <si>
    <t>Vertical Horizon switch Mgt. Module. Required with the purchase of a VH-2402S. (Only one management module needed to manage a group of switches within a stack)</t>
  </si>
  <si>
    <t>Vertical Horizon switch stacking module. One Stacking module is required per VH-2402S switch within a stack.</t>
  </si>
  <si>
    <t>NONE</t>
  </si>
  <si>
    <t>6C207-3</t>
  </si>
  <si>
    <t>2  AVN3000-500</t>
  </si>
  <si>
    <t>2  AVN7050-5000</t>
  </si>
  <si>
    <t>XP-2400-256  /  XP-2400</t>
  </si>
  <si>
    <t>XP-2400-PKG</t>
  </si>
  <si>
    <t>SSR-HSSI-02-CK</t>
  </si>
  <si>
    <t>TBA</t>
  </si>
  <si>
    <t>31st Oct. 2002</t>
  </si>
  <si>
    <t>TR-ESGK1008-04</t>
  </si>
  <si>
    <t>1000Base-SX Mini GBIC w/LC connector for Matrix E1 switches</t>
  </si>
  <si>
    <r>
      <t xml:space="preserve">S.1.    SERVICE PACKS </t>
    </r>
    <r>
      <rPr>
        <sz val="12"/>
        <color indexed="10"/>
        <rFont val="Arial Narrow"/>
        <family val="2"/>
      </rPr>
      <t>(Available to Enterasys Distributors Only</t>
    </r>
    <r>
      <rPr>
        <b/>
        <sz val="12"/>
        <color indexed="10"/>
        <rFont val="Arial Narrow"/>
        <family val="2"/>
      </rPr>
      <t>)</t>
    </r>
  </si>
  <si>
    <t>USD</t>
  </si>
  <si>
    <t>ER16-SERC-04-AA</t>
  </si>
  <si>
    <t>Enterasys Routing Platform 4 port Serial w/compression WAN</t>
  </si>
  <si>
    <t>Enterasys Routing Platform 4 port Serial w/compression &amp; Encryption WAN</t>
  </si>
  <si>
    <t>3 Year Express Parts-SBD 4-hr M-F Group D. List Price Band: $15,000 - $21,999 (ePAK - 24x7 Unlimited phone support, Firmware upgrade &amp; Same Business Day (4hr) Replacement Parts)</t>
  </si>
  <si>
    <t>3 Year Express Parts-SBD 4-hr M-F Group E. List Price Band: $22,000 - $29,999 (ePAK - 24x7 Unlimited phone support, Firmware upgrade &amp; Same Business Day (4hr) Replacement Parts)</t>
  </si>
  <si>
    <t>7131-13-70</t>
  </si>
  <si>
    <t>Lancast TX-FX MM/SC Media converter module</t>
  </si>
  <si>
    <t>If Cable Part # type C, otherwise leave blank</t>
  </si>
  <si>
    <t>E</t>
  </si>
  <si>
    <t>S8</t>
  </si>
  <si>
    <t>SSR-8-PS-IMPCT</t>
  </si>
  <si>
    <t>Gigabit Ethernet Module - 2 ports, 1000BaseTX (Gigabit Copper), 16Mb memory, supports approximately 256k flows/module.</t>
  </si>
  <si>
    <t>Gigabit Ethernet Module - 2 Port 1000 Base-SX Module via SC connector with 16 MB Memory</t>
  </si>
  <si>
    <t>F5 Network SEE-IT Manager starter license. One year Standard level service included.</t>
  </si>
  <si>
    <t>F5-SEE-IT-10PK</t>
  </si>
  <si>
    <t>A.1.      Vertical Horizon Stackable Switches</t>
  </si>
  <si>
    <t>Fast Ethernet Port Interface Module - SMF, SC connector</t>
  </si>
  <si>
    <t>24 10/100 2 uplink stackable switch incl. Mgt Module VH-SMGMT</t>
  </si>
  <si>
    <t>RoamAbout Startup Package - ETSI, AccessPoint, 6 PC cards,1indoor antenna (CSIBB-IA).</t>
  </si>
  <si>
    <t>6SSRLC-SERCE-AA</t>
  </si>
  <si>
    <t>2131-1A-01</t>
  </si>
  <si>
    <t>SSR-GSX31-02</t>
  </si>
  <si>
    <t>SSR-GLX39-02</t>
  </si>
  <si>
    <t>CSIES-AB-PT50</t>
  </si>
  <si>
    <r>
      <t>Cable</t>
    </r>
    <r>
      <rPr>
        <sz val="8"/>
        <rFont val="Arial Narrow"/>
        <family val="2"/>
      </rPr>
      <t xml:space="preserve"> Assembly - 50 cm, Standard N.</t>
    </r>
  </si>
  <si>
    <t>CSIES-AB-PT250</t>
  </si>
  <si>
    <t>Industry</t>
  </si>
  <si>
    <t>Total End User Price</t>
  </si>
  <si>
    <t>Date (Month/Day/Year)</t>
  </si>
  <si>
    <t>End-User Name</t>
  </si>
  <si>
    <t>EMEA  Unit List Price $</t>
  </si>
  <si>
    <t xml:space="preserve">Requested Unit Net Selling Price $ 
</t>
  </si>
  <si>
    <t>Standard 2-T VAD Unit Buy Price</t>
  </si>
  <si>
    <t>Net Selling Price in Local Currency</t>
  </si>
  <si>
    <t>EMEA Extended List Price $</t>
  </si>
  <si>
    <t>Requested Extended Net Selling Price $</t>
  </si>
  <si>
    <t>Standard 2-T Extended VAD Buy Price</t>
  </si>
  <si>
    <t>Required discount % to win deal</t>
  </si>
  <si>
    <t>VAR Margin %</t>
  </si>
  <si>
    <t>12 Month Technical Access Group B. List Price Band: $5000 - $9999 (ePAK - 24x7 Unlimited phone support, Firmware upgrade &amp; Return to Factory Repair)</t>
  </si>
  <si>
    <t>12 Month Technical Access Group C. List Price Band: $10,000 - $14,999 (ePAK - 24x7 Unlimited phone support, Firmware upgrade &amp; Return to Factory Repair)</t>
  </si>
  <si>
    <t>Fiber optic cabling, multimode, 2 channel 62.5/125 Micron (PVC).  Price calculated on a per foot basis.</t>
  </si>
  <si>
    <t>7170044</t>
  </si>
  <si>
    <t>SSR-PCMCIA</t>
  </si>
  <si>
    <t>CSIWS-AB</t>
  </si>
  <si>
    <t>TOTALS</t>
  </si>
  <si>
    <t>Pricing Justification</t>
  </si>
  <si>
    <t>Ethernet twister - TP to FL MMF SC 10BT 179 137.10.</t>
  </si>
  <si>
    <t>Ethernet twister - TP to FL MMF ST</t>
  </si>
  <si>
    <t>Ethernet twister - TP to FL SMF ST 489 367.</t>
  </si>
  <si>
    <t>Ethernet twister -  TP to FL MMF SMA 279 210.</t>
  </si>
  <si>
    <t>Fast Ethernet twister - TX to FX MMF SC media converter.</t>
  </si>
  <si>
    <t>NIM5256FRU</t>
  </si>
  <si>
    <t>FRU 256MB DIMM IP530 upgrade (512 Max)</t>
  </si>
  <si>
    <t>PS4100098</t>
  </si>
  <si>
    <t>Partner's Dragon Server/Sensor Appliance Support, 2nd level 24x7 Unlimited phone support &amp; Next Business Day Replacement Part at Standard build level, &amp; Engineer</t>
  </si>
  <si>
    <r>
      <t>EMEA</t>
    </r>
    <r>
      <rPr>
        <b/>
        <u val="single"/>
        <sz val="9"/>
        <color indexed="10"/>
        <rFont val="Arial Narrow"/>
        <family val="2"/>
      </rPr>
      <t xml:space="preserve"> </t>
    </r>
    <r>
      <rPr>
        <b/>
        <sz val="9"/>
        <color indexed="10"/>
        <rFont val="Arial Narrow"/>
        <family val="2"/>
      </rPr>
      <t>LIST PRICE</t>
    </r>
  </si>
  <si>
    <t>2-T VAD Disc. % off of EMEA List Price</t>
  </si>
  <si>
    <t>EMEA  List Change</t>
  </si>
  <si>
    <t>EMEA List Change</t>
  </si>
  <si>
    <t>2-T VAD Education Disc. % off of EMEA List Price</t>
  </si>
  <si>
    <t>PS435001</t>
  </si>
  <si>
    <t>9344008-5M</t>
  </si>
  <si>
    <r>
      <t>SMF</t>
    </r>
    <r>
      <rPr>
        <sz val="8"/>
        <color indexed="8"/>
        <rFont val="Arial Narrow"/>
        <family val="2"/>
      </rPr>
      <t xml:space="preserve"> - (2) ST to (1) SC Duplex, PVC, 5 metres.</t>
    </r>
  </si>
  <si>
    <t>TR</t>
  </si>
  <si>
    <t>Currency</t>
  </si>
  <si>
    <t>BIG-IP-5000 Redundant Standard Service</t>
  </si>
  <si>
    <t>BIG-IP-5000 Single Standard Service</t>
  </si>
  <si>
    <t>5000 IP Redundant Application Switch w/Warranty only</t>
  </si>
  <si>
    <t>Fast Ethernet twister - TX to SX MMF SC media converter.</t>
  </si>
  <si>
    <t>3 Year Technical Access Group B. List Price Band: $5000 - $9999 (ePAK - 24x7 Unlimited phone support, Firmware upgrade &amp; Return to Factory Repair)</t>
  </si>
  <si>
    <t>HSIM-G09 Black Label Upgrade Kit</t>
  </si>
  <si>
    <t>LB-VHSIM-G02BK</t>
  </si>
  <si>
    <t>VHSIM-G02 Black Label Upgrade Kit</t>
  </si>
  <si>
    <t>LB-VHSIM-G6BK</t>
  </si>
  <si>
    <t>8950084</t>
  </si>
  <si>
    <t>Partner Dragon Server/Sensor Appliance Support, 2nd level 24x7 Unlimited phone support &amp; Next Business Day Replacement Part at Customised build level &amp; Engineer</t>
  </si>
  <si>
    <t>3 year Express Parts-RTC 4-hr, 24X7 Group C. List Price Band: $10,000 - $14,999 (ePAK - 24x7 Unlimited phone support, Firmware upgrade &amp; Round the Clock 24X7 (4hr) Replacement Parts)</t>
  </si>
  <si>
    <t>3 year Express Parts-RTC 4-hr, 24X7 Group D. List Price Band: $15,000 - $21,999 (ePAK - 24x7 Unlimited phone support, Firmware upgrade &amp; Round the Clock 24X7 (4hr) Replacement Parts)</t>
  </si>
  <si>
    <t>3 year Express Parts-RTC 4-hr, 24X7 Group E. List Price Band: $22,000 - $29,999 (ePAK - 24x7 Unlimited phone support, Firmware upgrade &amp; Round the Clock 24X7 (4hr) Replacement Parts)</t>
  </si>
  <si>
    <t>3 year Express Parts-RTC 4-hr, 24X7 Group F. List Price Band: $50,000 (ePAK - 24x7 Unlimited phone support, Firmware upgrade &amp; Round the Clock 24X7 (4hr) Replacement Parts)</t>
  </si>
  <si>
    <t>CPFW-FIG-250-V41 Firewall Internet Gateway for 250 IP Addresses</t>
  </si>
  <si>
    <t>PS4157001</t>
  </si>
  <si>
    <t>CPFW-ENC-U-DES-V41 Firewall-1 Encryption Module for Unlimited IP Addresses</t>
  </si>
  <si>
    <t>PS4160001</t>
  </si>
  <si>
    <t>CPMP-EVAL-ES-1-DES-V41 (Slimpack) - Eval for DES ENC</t>
  </si>
  <si>
    <t>PS4161001</t>
  </si>
  <si>
    <t>CPMP-EVAL-ES-10-DES-V41- Eval for DES ENC (10 Slimpacks)</t>
  </si>
  <si>
    <t>PS4162001</t>
  </si>
  <si>
    <t>CPMP-EVAL-ES-10-3DES-V41 - Eval for 3DES ENC (10 Slimpacks)</t>
  </si>
  <si>
    <t>PS4166001</t>
  </si>
  <si>
    <t>CPVP-VSC-50-3DES-V41 VPN SecureClient for 50 Users</t>
  </si>
  <si>
    <t>PS4357001</t>
  </si>
  <si>
    <t>CPVP-VSC-100-3DES-V41 VPN SecureClient for 100 Users</t>
  </si>
  <si>
    <t>PS4358001</t>
  </si>
  <si>
    <t>CPVP-VSC-500-3DES-V41 VPN SecureClient for 500 Users</t>
  </si>
  <si>
    <t>PS4359001</t>
  </si>
  <si>
    <t>S.2.    AVAILABILITY SERVICES</t>
  </si>
  <si>
    <t>S.1.2.    1 Year &amp; 3 Year Technical Access Services</t>
  </si>
  <si>
    <t>12 Month Technical Access Group A. List Price Band: $1 - $4,999 (ePAK - 24x7 Unlimited phone support, Firmware upgrade &amp; Return to Factory Repair)</t>
  </si>
  <si>
    <t>CSIBB-IP</t>
  </si>
  <si>
    <t>SSR-2-LX-AA</t>
  </si>
  <si>
    <t>SSR-2-LX70-AA</t>
  </si>
  <si>
    <r>
      <t>MMF</t>
    </r>
    <r>
      <rPr>
        <sz val="8"/>
        <color indexed="8"/>
        <rFont val="Arial Narrow"/>
        <family val="2"/>
      </rPr>
      <t xml:space="preserve"> - (2) ST to (1) SC Duplex, FEP, 3 metres.</t>
    </r>
  </si>
  <si>
    <t>9342130-10M</t>
  </si>
  <si>
    <r>
      <t>MMF</t>
    </r>
    <r>
      <rPr>
        <sz val="8"/>
        <color indexed="8"/>
        <rFont val="Arial Narrow"/>
        <family val="2"/>
      </rPr>
      <t xml:space="preserve"> - (2) ST to (1) SC Duplex, FEP, 10 metres.</t>
    </r>
  </si>
  <si>
    <t>9342125-1M</t>
  </si>
  <si>
    <t>SPE-OSR-RTC4-B12</t>
  </si>
  <si>
    <t>SPE-OSR-RTC4-C12</t>
  </si>
  <si>
    <t>SPE-OSR-RTC4-D12</t>
  </si>
  <si>
    <t>SPE-OSR-RTC4-E12</t>
  </si>
  <si>
    <t>CPFW-ENC-100-3DES-V41 Firewall-1 Encryption Module for 100 IP Addresses</t>
  </si>
  <si>
    <t>PS4182001</t>
  </si>
  <si>
    <t>CPFW-ENC-250-3DES-V41 Firewall-1 Encryption Module for 250 IP Addresses</t>
  </si>
  <si>
    <t>PS4183001</t>
  </si>
  <si>
    <r>
      <t>10 BaseT Telco</t>
    </r>
    <r>
      <rPr>
        <sz val="8"/>
        <color indexed="8"/>
        <rFont val="Arial Narrow"/>
        <family val="2"/>
      </rPr>
      <t xml:space="preserve"> - 90 Both Ends, PVC , 3 metres.</t>
    </r>
  </si>
  <si>
    <t>9360002-10M</t>
  </si>
  <si>
    <r>
      <t>10 BaseT Telco</t>
    </r>
    <r>
      <rPr>
        <sz val="8"/>
        <color indexed="8"/>
        <rFont val="Arial Narrow"/>
        <family val="2"/>
      </rPr>
      <t xml:space="preserve"> - 90 Both Ends, PVC , 10 metres.</t>
    </r>
  </si>
  <si>
    <t>AS-TA-036</t>
  </si>
  <si>
    <t>AS-EP-NBD-036</t>
  </si>
  <si>
    <t>AS-EP-RTC4-036</t>
  </si>
  <si>
    <t>ER16-ATM29-02</t>
  </si>
  <si>
    <t>2 port X-Pedition ER16/ER16 ATM base module; accepts Physical Modules for connectivity</t>
  </si>
  <si>
    <t>SSR-SERC-04-AA</t>
  </si>
  <si>
    <t>9360301-1M</t>
  </si>
  <si>
    <r>
      <t>100 Mb Telco</t>
    </r>
    <r>
      <rPr>
        <sz val="8"/>
        <color indexed="8"/>
        <rFont val="Arial Narrow"/>
        <family val="2"/>
      </rPr>
      <t xml:space="preserve"> - 180 Both Ends, PVC, 1 metre.</t>
    </r>
  </si>
  <si>
    <t>9360301-2M</t>
  </si>
  <si>
    <r>
      <t>100 Mb Telco</t>
    </r>
    <r>
      <rPr>
        <sz val="8"/>
        <color indexed="8"/>
        <rFont val="Arial Narrow"/>
        <family val="2"/>
      </rPr>
      <t xml:space="preserve"> - 180 Both Ends, PVC, 2 metres.</t>
    </r>
  </si>
  <si>
    <t>9360301-3M</t>
  </si>
  <si>
    <t>3 year Express Parts-RTC 4-hr, 24X7 Group B. List Price Band: $5000 - $9999 (ePAK - 24x7 Unlimited phone support, Firmware upgrade &amp; Round the Clock 24X7 (4hr) Replacement Parts)</t>
  </si>
  <si>
    <t>12 Month Express Parts-NBD Group C. List Price Band: $10,000 - $14,999 (ePAK - 24x7 Unlimited phone support, Firmware upgrade &amp; Next Business Day Replacement Parts)</t>
  </si>
  <si>
    <t>12 Month Express Parts-NBD Group D. List Price Band: $15,000 - $21,999 (ePAK - 24x7 Unlimited phone support, Firmware upgrade &amp; Next Business Day Replacement Parts)</t>
  </si>
  <si>
    <t>12 Month Express Parts-NBD Group E. List Price Band: $22,000 - $29,999 (ePAK - 24x7 Unlimited phone support, Firmware upgrade &amp; Next Business Day Replacement Parts)</t>
  </si>
  <si>
    <t>12 Month On-Site Response, SBD, 8-hr, M-F Group H. List Price Band: $200,000 (ePAK - 24x7 Unlimited phone support, Firmware upgrade &amp; Same Business Day (8hr) Replacement Part &amp; Engineer)</t>
  </si>
  <si>
    <t>3 Year On-Site Response, SBD, 8-hr, M-F Group B. List Price Band: $5000 - $9999 (ePAK - 24x7 Unlimited phone support, Firmware upgrade &amp; Same Business Day (8hr) Replacement Part &amp; Engineer)</t>
  </si>
  <si>
    <t>3 Year On-Site Response, SBD, 8-hr, M-F Group C. List Price Band: $10,000 - $14,999 (ePAK - 24x7 Unlimited phone support, Firmware upgrade &amp; Same Business Day (8hr) Replacement Part &amp; Engineer)</t>
  </si>
  <si>
    <t>3 Year On-Site Response, SBD, 8-hr, M-F Group D. List Price Band: $15,000 - $21,999 (ePAK - 24x7 Unlimited phone support, Firmware upgrade &amp; Same Business Day (8hr) Replacement Part &amp; Engineer)</t>
  </si>
  <si>
    <t>12 Month Express Parts-RTC 4-hr, 24X7 Group F. List Price Band: $50,000 (ePAK - 24x7 Unlimited phone support, Firmware upgrade &amp; Round the Clock 24X7 (4hr) Replacement Parts)</t>
  </si>
  <si>
    <t>Per software licence NetSight Element Manager support, 24x7 unlimited phone support and software upgrades</t>
  </si>
  <si>
    <t>Per software licence NetSight Switch/Topology Manager support, Business Hours unlimited phone support and software upgrades</t>
  </si>
  <si>
    <t>Per software licence NetSight Switch/Topology Manager support, 24x7 unlimited phone support and software upgrades</t>
  </si>
  <si>
    <t>Luna VPN Accelerator PCI Interface Card (IP440)</t>
  </si>
  <si>
    <t>Single Port Serial cPCI Interface Card: V.35 (Requires CB0301 cable) (IP650)</t>
  </si>
  <si>
    <t>Single Port Serial cPCI Interface Card: X.21 (Requires CB0302 Cable) (IP650)</t>
  </si>
  <si>
    <t>Single Port HSSI cPCI Interface card. Requires order of HSSI cable (IP650)</t>
  </si>
  <si>
    <t>VLAN Support, 24x7 unlimited phone, and software upgrades</t>
  </si>
  <si>
    <t>Enterasys Hardware Product Technical training - 1 day</t>
  </si>
  <si>
    <t>Enterasys Software Product Technical training - 1 day</t>
  </si>
  <si>
    <t>1 port GBIC uplink mod for the Vertical Horizon stacks/standalones</t>
  </si>
  <si>
    <t>9380515-5</t>
  </si>
  <si>
    <t>SPE-OSR-NBD-E36</t>
  </si>
  <si>
    <t>SPE-OSR-NBD-F36</t>
  </si>
  <si>
    <t>SmartSwitch 2200 - 24 switched 10BaseFL MMF ST ports, 2 FEPIM slots, 1 HSIM slot, includes 2 power supplies (purchase FEPIMs, HSIM separately).</t>
  </si>
  <si>
    <t>Dual Port Serial PCI Interface, X.21 (Cable Included)</t>
  </si>
  <si>
    <t>NIF4002KIT</t>
  </si>
  <si>
    <t>NetSight Atlas Access Control List Manager licence key for one copy of NetSight Atlas ACL Manager</t>
  </si>
  <si>
    <t>NSA-CD</t>
  </si>
  <si>
    <t>NetSight Atlas CD</t>
  </si>
  <si>
    <t>NSA-IM-CD</t>
  </si>
  <si>
    <t>NetSight Atlas Inventory Manager CD</t>
  </si>
  <si>
    <t>NSA-IM-LIC</t>
  </si>
  <si>
    <t>NetSight Atlas Inventory Manager licence key for one copy of NetSight Atlas Inventory Manager</t>
  </si>
  <si>
    <t>NSA-L-CD</t>
  </si>
  <si>
    <t>NetSight Atlas Lite CD</t>
  </si>
  <si>
    <t>NSA-LIC</t>
  </si>
  <si>
    <t>NetSight Atlas license for one copy of NetSight Atlas</t>
  </si>
  <si>
    <t>NSA-L-LIC</t>
  </si>
  <si>
    <t>NetSight Atlas Lite License key for one copy of NetSight Atlas Lite</t>
  </si>
  <si>
    <t>HSIM-SSR-600</t>
  </si>
  <si>
    <t>HSIM-SSR-600 with dual SWPIM slots, 10/100 Enet, CRS</t>
  </si>
  <si>
    <t>SSR-600-S</t>
  </si>
  <si>
    <t>SmartSwitch Router 600 -  2 10/100 Ethernet ports, Cabletron Routing Software (CRS), single power supply, 2 SWPIM slots (purchase SWPIMs separately).</t>
  </si>
  <si>
    <t>SSR-600-D</t>
  </si>
  <si>
    <t>Partner's Hardware product repair charges for Partners with Partnercare</t>
  </si>
  <si>
    <t xml:space="preserve">PartnerCare Charges to Distribution </t>
  </si>
  <si>
    <t>ER16-HFX31-24</t>
  </si>
  <si>
    <t>ER16-HFX39-24</t>
  </si>
  <si>
    <t>Enterasys Routing 24 Port 100BASE-FX T series module for MMF via MTRJ connectors</t>
  </si>
  <si>
    <t>Enterasys Routing 24 Port 100BASE-FX T series module for SMF via MTRJ connectors</t>
  </si>
  <si>
    <t>Premium Service for F5-540-3DNS-2R</t>
  </si>
  <si>
    <t>F5-PM-4-3DNS-2S</t>
  </si>
  <si>
    <t>Premium Service for F5-540-3DNS-2S</t>
  </si>
  <si>
    <t>F5-PM-4R-3DNS-S</t>
  </si>
  <si>
    <t>Premium Service for F5-540-R-3DNS-S</t>
  </si>
  <si>
    <t>F5-ST-4-3DNS-2R</t>
  </si>
  <si>
    <t>Standard Service for F5-540-3DNS-2R</t>
  </si>
  <si>
    <t>F5-ST-4-3DNS-2S</t>
  </si>
  <si>
    <t>Standard Service for F5-540-3DNS-2S</t>
  </si>
  <si>
    <t>F5-ST-4R-3DNS-S</t>
  </si>
  <si>
    <t>Standard Service for F5-540-R-3DNS-S</t>
  </si>
  <si>
    <t>F5-SV-PM-520-CC</t>
  </si>
  <si>
    <t>Premium SVC for F5-BIG-520-CC-S</t>
  </si>
  <si>
    <t>F5-SV-PM-520-EC</t>
  </si>
  <si>
    <t>Premium SVC for F5-BIG-520-EC-S</t>
  </si>
  <si>
    <t>F5-SV-PM-540-EC</t>
  </si>
  <si>
    <t>Premium SVC for F5-BIG-540-EC-S</t>
  </si>
  <si>
    <t>F5-SV-PM-FG-S</t>
  </si>
  <si>
    <t>Premium SVC for F5-BIG-520-FG-S</t>
  </si>
  <si>
    <t>F5-SV-PM-LB-S</t>
  </si>
  <si>
    <t>Premium SVC for F5-BIG-520-LB-S</t>
  </si>
  <si>
    <t>F5-SV-ST-520-CC</t>
  </si>
  <si>
    <t>Standard SVC for F5-BIG-520-CC-S</t>
  </si>
  <si>
    <t>F5-SV-ST-520-EC</t>
  </si>
  <si>
    <t>F5-SV-ST-LB-S</t>
  </si>
  <si>
    <t>Standard SVC for F5-BIG-520-LB-S</t>
  </si>
  <si>
    <t>PS4486019-NG</t>
  </si>
  <si>
    <t>CPMP-SMC-250-NG  Management Gateway Console for 250 IP Addresses</t>
  </si>
  <si>
    <t>PS4486020-NG</t>
  </si>
  <si>
    <t>CPMP-SMC-U-NG  Management Gateway Console for Unlimited IP Addresses</t>
  </si>
  <si>
    <t>PS4486021-NG</t>
  </si>
  <si>
    <t>CPMP-EMC-U-NG Enterprise Management Console, supports Unlimited Gateways</t>
  </si>
  <si>
    <t>PS4486022-NG</t>
  </si>
  <si>
    <t>CPMP-EVAL-DEMO-NG  Demo/Lab</t>
  </si>
  <si>
    <t>European SOHO Wireless Access Point</t>
  </si>
  <si>
    <t>United Kingdom SOHO Wireless Access Point</t>
  </si>
  <si>
    <t>CPFW-CC-1-NG Connect Control Module-1</t>
  </si>
  <si>
    <t>CPFW-EPC-U-NG Firewall-1 Gateway Bundles for Unlimited Addresses</t>
  </si>
  <si>
    <t>CPFW-FIG-25-NG Firewall-1 Gateway Bundles for 25 IP Addresses</t>
  </si>
  <si>
    <t>CPFW-FIG-50-NG Firewall-1 Gateway Bundles for 50 IP Addresses</t>
  </si>
  <si>
    <t>CPFW-FIG-100-NG Firewall-1 Gateway Bundles for 100 IP Addresses</t>
  </si>
  <si>
    <t>CPFW-FIG-250-NG Firewall-1 Gateway Bundles for 250 IP Addresses</t>
  </si>
  <si>
    <t>CPVP-VEE-U-NG VPN-1 Gateway Bundles for Unlimited IP Addresses (Includes FireWall-1)</t>
  </si>
  <si>
    <t>CPVP-VIG-25-NG VPN-1 Gateway Bundles for 25 IP Addresses (Includes FireWall-1)</t>
  </si>
  <si>
    <t>CPVP-VIG-50-NG VPN-1 Gateway Bundles for 50 IP Addresses (Includes FireWall-1)</t>
  </si>
  <si>
    <t>CPVP-VIG-100-NG VPN-1 Gateway Bundles for 100 IP Addresses (Includes FireWall-1)</t>
  </si>
  <si>
    <t>CPVP-VIG-250-NG VPN-1 Gateway Bundles for 250 IP Addresses (Includes FireWall-1)</t>
  </si>
  <si>
    <t>CPVP-VSC-5000-NG VPN SecureClient for 5000 Users</t>
  </si>
  <si>
    <t>CPMI-MSM-1-NG  Meta IP Service Manager for DNS and DHCP</t>
  </si>
  <si>
    <t>CPMI-DNS-1-NG  Meta IP DNS for 1 server, requires Meta IP Service Manager.</t>
  </si>
  <si>
    <t>CPMI-DNS-10-NG  Meta IP DNS for 10 servers, requires Meta IP Service Manager.</t>
  </si>
  <si>
    <t>CPMI-DHCP-1-NG  Meta IP DHCP for 1 server, requires Meta IP Service Manager.</t>
  </si>
  <si>
    <t>CPMI-DHCP-10-NG  Meta IP DHCP for 10 servers, requires Meta IP Service Manager.</t>
  </si>
  <si>
    <t>CPMI-IP-1000-NG  Meta IP Client License, supports up to 1000 IP addresses.</t>
  </si>
  <si>
    <t>CPMI-IP-5000-NG  Meta IP Client License, supports up to 5000 IP addresses.</t>
  </si>
  <si>
    <t>CPMI-IP-10000-NG  Meta IP Client License, supports up to 10K IP addresses.</t>
  </si>
  <si>
    <t>CPMI-IP-50000-NG  Meta IP Client License, supports up to 50K IP addresses.</t>
  </si>
  <si>
    <t xml:space="preserve">PC-EP-SBD4-ID-12 </t>
  </si>
  <si>
    <t>PC-OSR-NBD-ID-12</t>
  </si>
  <si>
    <t xml:space="preserve">PC-OSRNBDC-ID-12 </t>
  </si>
  <si>
    <t xml:space="preserve">PC-OSRSBD4-ID-12 </t>
  </si>
  <si>
    <t xml:space="preserve">PC-OSRSBD4C-D-12 </t>
  </si>
  <si>
    <t>PC-EP-NBD-VP-12</t>
  </si>
  <si>
    <t>PC-NS-STM-RTC-12</t>
  </si>
  <si>
    <t>PC-NS-EST-RTC-12</t>
  </si>
  <si>
    <t>PC-IDS-012</t>
  </si>
  <si>
    <t>PC-IDS-RTC-012</t>
  </si>
  <si>
    <t>PC-VLAN-012</t>
  </si>
  <si>
    <t>PC-VLAN-RTC-012</t>
  </si>
  <si>
    <t>Miscellaneous Availability Services (See Notes)</t>
  </si>
  <si>
    <t>Travel and Subsistance Expenses</t>
  </si>
  <si>
    <t>9x5 Business hours Phone support (Toll Free/Free Phone is not provided) &amp; Return to Factory Repair.</t>
  </si>
  <si>
    <t>9x5 Bus. hours Phone support (Toll Free/Free Phone is not provided), Firmware upgrades, 1st 90 Days NBD Replacement Part  &amp; Return to Factory Repair.</t>
  </si>
  <si>
    <t xml:space="preserve">24x7 Unlimited phone support &amp; Firmware upgrades </t>
  </si>
  <si>
    <t xml:space="preserve">24x7 Unlimited phone support, Firmware upgrades &amp; Return to Factory Repair. </t>
  </si>
  <si>
    <t>24x7 Unlimited phone support, Firmware upgrades &amp; Next Business Day Replacement Part.</t>
  </si>
  <si>
    <t>40 pack of CSIBD-AB</t>
  </si>
  <si>
    <t>CSI40D-AB-128</t>
  </si>
  <si>
    <t>40 pack of CSIBD-AB-128</t>
  </si>
  <si>
    <t>7170043</t>
  </si>
  <si>
    <t>F5-TR-IP-INT-IL</t>
  </si>
  <si>
    <t>BIG-IP Introduction training 2 DAY</t>
  </si>
  <si>
    <t>NIF4102000</t>
  </si>
  <si>
    <t>NIF4105000</t>
  </si>
  <si>
    <t>NIF4106000</t>
  </si>
  <si>
    <t>NIF4107000</t>
  </si>
  <si>
    <t>NIF4108000</t>
  </si>
  <si>
    <t>NIF5502FRU</t>
  </si>
  <si>
    <t>NIS1710000</t>
  </si>
  <si>
    <t>NIS1905000</t>
  </si>
  <si>
    <t>NIS1916000</t>
  </si>
  <si>
    <t>NIS1929000</t>
  </si>
  <si>
    <t>FRU, IP650 Hard Drive w/Carrier (No Redundancy)</t>
  </si>
  <si>
    <t>FRU, Redundant Power Supply Option (IP650)</t>
  </si>
  <si>
    <t>2-T VAD Price Change</t>
  </si>
  <si>
    <t>Input currency</t>
  </si>
  <si>
    <t>SPE-EP-SBD4-B36</t>
  </si>
  <si>
    <r>
      <t xml:space="preserve">Cable </t>
    </r>
    <r>
      <rPr>
        <sz val="8"/>
        <rFont val="Arial Narrow"/>
        <family val="2"/>
      </rPr>
      <t>- Volition to ST, 62.5, 2 metres.</t>
    </r>
  </si>
  <si>
    <r>
      <t>100 Mb Telco</t>
    </r>
    <r>
      <rPr>
        <sz val="8"/>
        <color indexed="8"/>
        <rFont val="Arial Narrow"/>
        <family val="2"/>
      </rPr>
      <t xml:space="preserve"> - 120 to Hydra, PVC, 2 metres.</t>
    </r>
  </si>
  <si>
    <t>9360306-3M</t>
  </si>
  <si>
    <r>
      <t>100 Mb Telco</t>
    </r>
    <r>
      <rPr>
        <sz val="8"/>
        <color indexed="8"/>
        <rFont val="Arial Narrow"/>
        <family val="2"/>
      </rPr>
      <t xml:space="preserve"> - 120 to Hydra, PVC, 3 metres.</t>
    </r>
  </si>
  <si>
    <t>9360306-5M</t>
  </si>
  <si>
    <t>Enterasys Routing Platform 8 Port 1000BASE-SX module                        </t>
  </si>
  <si>
    <t>ER16-08</t>
  </si>
  <si>
    <t>Enterasys Routing Platform 8 Port GBIC module                        </t>
  </si>
  <si>
    <t>ER16-TX-24</t>
  </si>
  <si>
    <t>NIY1072FRU</t>
  </si>
  <si>
    <t>NIY1085000</t>
  </si>
  <si>
    <t>NIY1085FRU</t>
  </si>
  <si>
    <t>NIZ1092FRU</t>
  </si>
  <si>
    <t>NIM1256FRU</t>
  </si>
  <si>
    <t>NBB8660000</t>
  </si>
  <si>
    <t>NIZ0650FRU</t>
  </si>
  <si>
    <t>NIM2256FRU</t>
  </si>
  <si>
    <t>NIY0602FRU</t>
  </si>
  <si>
    <t>NIY2065FRU</t>
  </si>
  <si>
    <t>NCZ3018000</t>
  </si>
  <si>
    <t>NCZ3020000</t>
  </si>
  <si>
    <t>NRZ3000000</t>
  </si>
  <si>
    <t>NRZ3001000</t>
  </si>
  <si>
    <t>BNC series, RG58, female-female barrel connector (Jack-Jack).</t>
  </si>
  <si>
    <t>ST to ST Barrel (Jack-Jack) for Multi Mode Fiber</t>
  </si>
  <si>
    <t>6200007</t>
  </si>
  <si>
    <t>BNC series, RG58, male crimp-on connector-FEP (Plug).</t>
  </si>
  <si>
    <t>6200015</t>
  </si>
  <si>
    <t>Fiber optic cabling, multimode, 2 channel 62.5/125 micron (PVC).  Price calculated on a per foot basis.</t>
  </si>
  <si>
    <t>8110006</t>
  </si>
  <si>
    <t xml:space="preserve">E6 &amp; E7 Module - 16 100Base-FX SMF MT-RJ ports, 1 VHSIM slot (purchase VHSIM separately) </t>
  </si>
  <si>
    <t xml:space="preserve">E6 &amp; E7 Module - 24 auto-negotiating 10/100 RJ45 ports, category 5. </t>
  </si>
  <si>
    <t>E6 &amp; E7 Module - 24 auto-negotiating 10/100 ports via 2 Telcos (RJ21).</t>
  </si>
  <si>
    <t>E6 &amp; E7 Module - 12 auto-negotiating 10/100 ports via 1 Telco (RJ21), 1 VHSIM slot (purchase VHSIM separately).</t>
  </si>
  <si>
    <t>SmartSwitch Router Module for the E6 &amp; E7 with 2 expansion slots. Includes SSR Router Services software.</t>
  </si>
  <si>
    <t>8-port 100Base-FX (MTRJ) expansion module (E5, E6, &amp; E7 Module)</t>
  </si>
  <si>
    <t>2-port 1000Base-LX expansion module (E5, E6, &amp; E7 Module)</t>
  </si>
  <si>
    <t>1-port 1000Base-LX 70 KM expansion module (E5, E6, &amp; E7 Module)</t>
  </si>
  <si>
    <t>2-port Serial WAN expansion module (E5, E6, &amp; E7 Module)</t>
  </si>
  <si>
    <t>4-port Serial WAN expansion module w/compression and encryption (E5, E6, &amp; E7 Module)</t>
  </si>
  <si>
    <t>2-port 1000Base-SX expansion module (E5, E6, &amp; E7 Module)</t>
  </si>
  <si>
    <t>8-port 10/100Base-TX expansion module (E5, E6, &amp; E7 Module)</t>
  </si>
  <si>
    <t>E6 500 Watt AC power supply.</t>
  </si>
  <si>
    <t>E6 510 Watt DC (36 to 72 Volts) power supply.</t>
  </si>
  <si>
    <t>E6 Fan Tray.</t>
  </si>
  <si>
    <t>S.1.6.    1 Year &amp; 3 On-Site Response (Next Business Day)</t>
  </si>
  <si>
    <t>6H352-25</t>
  </si>
  <si>
    <t>VH-8TX1UM</t>
  </si>
  <si>
    <t>Cables</t>
  </si>
  <si>
    <t>Services</t>
  </si>
  <si>
    <t>Third Party Products</t>
  </si>
  <si>
    <t>9360119-2M</t>
  </si>
  <si>
    <r>
      <t>10/100 BaseT</t>
    </r>
    <r>
      <rPr>
        <sz val="8"/>
        <color indexed="8"/>
        <rFont val="Arial Narrow"/>
        <family val="2"/>
      </rPr>
      <t xml:space="preserve"> - 258A/568B Cat 5, PVC, Patch, 2 metres.</t>
    </r>
  </si>
  <si>
    <t>9360119-3M</t>
  </si>
  <si>
    <t>Four Port 10/100 Ethernet PCI Interface Card (IP440 models IP1007/4/5)</t>
  </si>
  <si>
    <t>M</t>
  </si>
  <si>
    <t>HSIM-A6DP</t>
  </si>
  <si>
    <t>CPVP-CM-100-V10 Certificate Manager, Entrust Certificate Authority and Netscape Directory Server for Generation of digital certificates for Checkpoint IP/Sec/IKE</t>
  </si>
  <si>
    <t>PS4409001</t>
  </si>
  <si>
    <t>CPVP-CM-500-V10 Certificate Manager, Entrust Certificate Authority and Netscape Directory Server for Generation of digital certificates for Checkpoint IP/Sec/IKE</t>
  </si>
  <si>
    <t>PS4410001</t>
  </si>
  <si>
    <t>CPVP-CM-1000-V10 Certificate Manager, Entrust Certificate Authority and Netscape Directory Server for Generation of digital certificates for Checkpoint IP/Sec/IKE</t>
  </si>
  <si>
    <t>PS4411001</t>
  </si>
  <si>
    <t>CPVP-VSR-5000-V41 SecuRemote for 5000 Users</t>
  </si>
  <si>
    <t>PS4351000</t>
  </si>
  <si>
    <t>CPMP-MOTIF-GUI-1-V40 Check Point Unix Motif GUI</t>
  </si>
  <si>
    <t>PS4351001</t>
  </si>
  <si>
    <t>CPMP-MOTIF-GUI-1-V41 Check Point Unix Motif GUI</t>
  </si>
  <si>
    <t>PS4352001</t>
  </si>
  <si>
    <t>F5-2-3DNS-2R-U</t>
  </si>
  <si>
    <t>SmartSwitch 2200 - 24 10/100 ports via 2 Telco connectors (RJ21), 1 VHSIM slot, Includes redundant internal power supplies (purchase VHSIM separately).</t>
  </si>
  <si>
    <t>BNC series connector, male, to N-type female</t>
  </si>
  <si>
    <t>6300004</t>
  </si>
  <si>
    <t>N-Type female 50 Ohm terminator.</t>
  </si>
  <si>
    <t>6300010</t>
  </si>
  <si>
    <t>NRZ4001000</t>
  </si>
  <si>
    <t>NRZ6000000</t>
  </si>
  <si>
    <t>NRZ6001000</t>
  </si>
  <si>
    <t>1 port 1000Base T uplink mod for the Vertical Horizon stacks/standalones</t>
  </si>
  <si>
    <r>
      <t>100 Mb Telco</t>
    </r>
    <r>
      <rPr>
        <sz val="8"/>
        <color indexed="8"/>
        <rFont val="Arial Narrow"/>
        <family val="2"/>
      </rPr>
      <t xml:space="preserve"> - 180 Both Ends, PVC, 3 metres.</t>
    </r>
  </si>
  <si>
    <t>9360301-5M</t>
  </si>
  <si>
    <t>VHIM1000-S1GM</t>
  </si>
  <si>
    <t>Xpedition Router 2000 Module  - 1 port 70km 1000BaseLX expansion. BUILT TO ORDER.</t>
  </si>
  <si>
    <t>Xpedition Router 2000 Module  - dual serial port, NO compression or encryption.</t>
  </si>
  <si>
    <t>Xpedition Router 2000 Module  - quad serial port, with compression.</t>
  </si>
  <si>
    <t>Xpedition Router 2000 Module - quad port serial module with compression and encryption for SSR 2000</t>
  </si>
  <si>
    <t>Xpedition Router 2000 Module -  2 port HSSI Module</t>
  </si>
  <si>
    <t>XP2000 bundle with 128 MB - 24 10/100BaseTX ports and a 2 port 1000BaseSX expansion module. Includes XP Services and redundant power supply.</t>
  </si>
  <si>
    <t>SSR-RS-ENT</t>
  </si>
  <si>
    <t>Xpedition Router Services - L2, L3, L4 Switching and IP (Ripv2, OSPF) IPX(RIP/SAP) routing, JAVA Management(RMON/RMON2 when available) (Required with every XP-CM purchase, shipped on PCMCIA)</t>
  </si>
  <si>
    <t>AS-NSA-012</t>
  </si>
  <si>
    <t>AS-NSA-ACL-012</t>
  </si>
  <si>
    <t>AS-NSA-IM-012</t>
  </si>
  <si>
    <t>AS-NSA-L-012</t>
  </si>
  <si>
    <t>Per software licence NetSight Atlas support, 24x7 unlimited phone support and software upgrades</t>
  </si>
  <si>
    <t>Per software licence NetSight Atlas Inventory Manager support, 24x7 unlimited phone support and software upgrades</t>
  </si>
  <si>
    <t>Per software licence NetSight Atlas Access Control List Manager support, 24x7 unlimited phone support and software upgrades</t>
  </si>
  <si>
    <t>Per software licence NetSight Atlas Atlas Lite support, 24x7 unlimited phone support and software upgrades</t>
  </si>
  <si>
    <t>PC-NSA-012</t>
  </si>
  <si>
    <t>PC-NSA-ACL-012</t>
  </si>
  <si>
    <t>PC-NSA-IM-012</t>
  </si>
  <si>
    <t>PC-NSA-L-012</t>
  </si>
  <si>
    <t>PartnerCare Complete per software licence NetSight Atlas support, 24x7 unlimited phone support and software upgrades</t>
  </si>
  <si>
    <t>PartnerCare Complete per software licence NetSight Atlas Inventory Manager support, 24x7 unlimited phone support and software upgrades</t>
  </si>
  <si>
    <t>PartnerCare Complete per software licence NetSight Atlas Access Control List Manager support, 24x7 unlimited phone support and software upgrades</t>
  </si>
  <si>
    <t>PartnerCare Complete per software licence NetSight Atlas Atlas Lite support, 24x7 unlimited phone support and software upgrades</t>
  </si>
  <si>
    <t>PAS-NSA-012</t>
  </si>
  <si>
    <t>PAS-NSA-ACL-012</t>
  </si>
  <si>
    <t>PAS-NSA-IM-012</t>
  </si>
  <si>
    <t>PAS-NSA-L-012</t>
  </si>
  <si>
    <t>PartnerCare Select per software licence NetSight Atlas support, 24x7 unlimited phone support and software upgrades</t>
  </si>
  <si>
    <t>PartnerCare Select per software licence NetSight Atlas Inventory Manager support, 24x7 unlimited phone support and software upgrades</t>
  </si>
  <si>
    <t>PartnerCare Select per software licence NetSight Atlas Access Control List Manager support, 24x7 unlimited phone support and software upgrades</t>
  </si>
  <si>
    <t>PartnerCare Select per software licence NetSight Atlas Atlas Lite support, 24x7 unlimited phone support and software upgrades</t>
  </si>
  <si>
    <t xml:space="preserve">Hardware Technical Workshop training - 1 day </t>
  </si>
  <si>
    <t>Spare Parts inventory kept on customer's own site</t>
  </si>
  <si>
    <t>Sale of spare parts</t>
  </si>
  <si>
    <t xml:space="preserve">Time and Material charges or Hardware product repair charges </t>
  </si>
  <si>
    <t>On-site installation of Hardware</t>
  </si>
  <si>
    <t xml:space="preserve">On-site installation of Software </t>
  </si>
  <si>
    <t>Per Business Hour charge for Site Survey for Wireless Equipment</t>
  </si>
  <si>
    <t>Per Business Day charge for Site Survey for  Wireless Equipment</t>
  </si>
  <si>
    <t>Per Business Hour charge for On-site installation of Wireless Equipment</t>
  </si>
  <si>
    <t>Partner's Dragon Server/Sensor Appliance Support, 2nd level 24x7 Unlimited phone support &amp; Next Business Day Replacement Part at Standard build level</t>
  </si>
  <si>
    <t>Single Port Serial CPCI Interface V.35 (Cable Included)</t>
  </si>
  <si>
    <t>NIF4003KIT</t>
  </si>
  <si>
    <t>Single Port Serial cPCI Interface X.21 (Cable Included)</t>
  </si>
  <si>
    <t>NIF4007KIT</t>
  </si>
  <si>
    <t>KIT, cPCI Dual port V.35 Interface Card (Cable Included)</t>
  </si>
  <si>
    <t>NIF4008KIT</t>
  </si>
  <si>
    <t>12 Month On-Site Response, SBD, 4-hr, M-F Group D. List Price Band: $15,000 - $21,999 (ePAK - 24x7 Unlimited phone support, Firmware upgrade &amp; Same Business Day (4hr) Replacement Part &amp; Engineer)</t>
  </si>
  <si>
    <t>12 Month On-Site Response, SBD, 4-hr, M-F Group E. List Price Band: $22,000 - $29,999 (ePAK - 24x7 Unlimited phone support, Firmware upgrade &amp; Same Business Day (4hr) Replacement Part &amp; Engineer)</t>
  </si>
  <si>
    <t>12 Month On-Site Response, SBD, 4-hr, M-F Group F. List Price Band: $50,000 (ePAK - 24x7 Unlimited phone support, Firmware upgrade &amp; Same Business Day (4hr) Replacement Part &amp; Engineer)</t>
  </si>
  <si>
    <t>12 Month On-Site Response, SBD, 4-hr, M-F Group G. List Price Band: $100,000 (ePAK - 24x7 Unlimited phone support, Firmware upgrade &amp; Same Business Day (4hr) Replacement Part &amp; Engineer)</t>
  </si>
  <si>
    <t>3 year Express Parts-RTC 4-hr, 24X7 Group A. List Price Band: $1 - $4,999 (ePAK - 24x7 Unlimited phone support, Firmware upgrade &amp; Round the Clock 24X7 (4hr) Replacement Parts)</t>
  </si>
  <si>
    <t>12 Month On-Site Response, NBD, M-F Group C. List Price Band: $10,000 - $14,999 (ePAK - 24x7 Unlimited phone support, Firmware upgrade &amp; Next Business Day Replacement Part &amp; Engineer)</t>
  </si>
  <si>
    <t>12 Month On-Site Response, NBD, M-F Group D. List Price Band: $15,000 - $21,999 (ePAK - 24x7 Unlimited phone support, Firmware upgrade &amp; Next Business Day Replacement Part &amp; Engineer)</t>
  </si>
  <si>
    <t>CPFW-ENC-U-3DES-V41 Firewall-1 Encryption Module for Unlimited IP Addresses</t>
  </si>
  <si>
    <t>PS4184001</t>
  </si>
  <si>
    <t>CPFW-ENC-25-DES-V41 Firewall-1 Encryption Module for 25 IP Addresses</t>
  </si>
  <si>
    <t>PS4185001</t>
  </si>
  <si>
    <t>CPFW-ENC-50-DES-V41 Firewall-1 Encryption Module for 50 IP Addresses</t>
  </si>
  <si>
    <t>PS4186001</t>
  </si>
  <si>
    <t>CPFW-ENC-100-DES-V41 Firewall-1 Encryption Module for 100 Addresses</t>
  </si>
  <si>
    <t>PS4187001</t>
  </si>
  <si>
    <t>CPFW-ENC-250-DES-V41 Firewall-1 Encryption Module for 250 IP Addresses</t>
  </si>
  <si>
    <t>PS4198001</t>
  </si>
  <si>
    <t>Enterasys On-site Resident Engineer - 6 months</t>
  </si>
  <si>
    <t>Enterasys On-site Resident Engineer - 12 months</t>
  </si>
  <si>
    <t>Third Party Hardware</t>
  </si>
  <si>
    <t>High Speed Interface Module - 2 FEPIM slots  (purchase FEPIMs separately).</t>
  </si>
  <si>
    <t>Fast Ethernet Port Interface Module - 100BaseTX</t>
  </si>
  <si>
    <t>Fast Ethernet Port Interface Module - 100BaseFX</t>
  </si>
  <si>
    <t>F5-SV-ST-SEE-1</t>
  </si>
  <si>
    <t>F5 Standard Service for SEE-IT Starter Pack</t>
  </si>
  <si>
    <t>F5-SV-ST-SEE-10</t>
  </si>
  <si>
    <t>F5 Standard Service for SEE-IT 10 Pack</t>
  </si>
  <si>
    <t>F5-SV-ST-SEE-CP</t>
  </si>
  <si>
    <t>F5 Standard Service for SEE-IT Corporate-wide license</t>
  </si>
  <si>
    <t>F5-TR-3DNS-IL</t>
  </si>
  <si>
    <t>3-DNS Introduction 2-Days</t>
  </si>
  <si>
    <t>2H253-25R</t>
  </si>
  <si>
    <t>6H253-13</t>
  </si>
  <si>
    <t>6H252-17</t>
  </si>
  <si>
    <t>6H258-17</t>
  </si>
  <si>
    <t>6H262-18</t>
  </si>
  <si>
    <t>G.3.      Adapters and Console Kits</t>
  </si>
  <si>
    <t>Unshielded RJ-45 Jack to IBM MIC Adapter (258A/568B)</t>
  </si>
  <si>
    <t>Professional Services</t>
  </si>
  <si>
    <t>Training</t>
  </si>
  <si>
    <t>CA</t>
  </si>
  <si>
    <t>PS4123001</t>
  </si>
  <si>
    <t>Firmware Upgrades</t>
  </si>
  <si>
    <t>2 Port FDDI base module (accepts DAS/SAS FPHY's--FPHYs are sold separately)</t>
  </si>
  <si>
    <t>FPHY-01</t>
  </si>
  <si>
    <t>FPHY-02</t>
  </si>
  <si>
    <t>FPHY-09</t>
  </si>
  <si>
    <t>CPVP-VFM-25-3DES-V41 VPN-1 Module for 25 IP Addresses</t>
  </si>
  <si>
    <t>PS4261001</t>
  </si>
  <si>
    <t>24x7 Unlimited phone support, Firmware upgrades, Same Business Day(2hr) Replacement Part &amp; Engineer. (Special Conditions)</t>
  </si>
  <si>
    <t>E6 Five slot chassis (modular Fan Tray Included)</t>
  </si>
  <si>
    <t>CSIWS-PS1</t>
  </si>
  <si>
    <t>Management</t>
  </si>
  <si>
    <t>SSR-GSX21-02-AA</t>
  </si>
  <si>
    <r>
      <t>10 BaseT Telco</t>
    </r>
    <r>
      <rPr>
        <sz val="8"/>
        <color indexed="8"/>
        <rFont val="Arial Narrow"/>
        <family val="2"/>
      </rPr>
      <t xml:space="preserve"> - 180 to Hydra, Cat 5 Cable, PVC, 2 metres.</t>
    </r>
  </si>
  <si>
    <t>9360174-3M</t>
  </si>
  <si>
    <r>
      <t>10 BaseT Telco</t>
    </r>
    <r>
      <rPr>
        <sz val="8"/>
        <color indexed="8"/>
        <rFont val="Arial Narrow"/>
        <family val="2"/>
      </rPr>
      <t xml:space="preserve"> - 180 to Hydra, Cat 5 Cable, PVC, 3 metres.</t>
    </r>
  </si>
  <si>
    <t>9360174-5M</t>
  </si>
  <si>
    <t>VHSIM2-A6DP</t>
  </si>
  <si>
    <t>2-T VAD Net Buy Price $</t>
  </si>
  <si>
    <t>2-T VAD Net Buy Price EURO</t>
  </si>
  <si>
    <t>2-T VAD Education Net Buy Price $</t>
  </si>
  <si>
    <t>New Product</t>
  </si>
  <si>
    <t>Descrip-tion Change</t>
  </si>
  <si>
    <t>GPIM-01</t>
  </si>
  <si>
    <t>GPIM-08</t>
  </si>
  <si>
    <t>GPIM-09</t>
  </si>
  <si>
    <t>HSIM-F6</t>
  </si>
  <si>
    <t>FPIM-02</t>
  </si>
  <si>
    <t>FPIM-00</t>
  </si>
  <si>
    <t>FPIM-01</t>
  </si>
  <si>
    <t>INSTALL-SW</t>
  </si>
  <si>
    <r>
      <t>8</t>
    </r>
    <r>
      <rPr>
        <b/>
        <sz val="8"/>
        <color indexed="8"/>
        <rFont val="Arial Narrow"/>
        <family val="2"/>
      </rPr>
      <t>02.3 IEEE Office AUI</t>
    </r>
    <r>
      <rPr>
        <sz val="8"/>
        <color indexed="8"/>
        <rFont val="Arial Narrow"/>
        <family val="2"/>
      </rPr>
      <t xml:space="preserve"> - 15 Pos Male to Female, PVC, 2 metres.</t>
    </r>
  </si>
  <si>
    <t>9300044-1M</t>
  </si>
  <si>
    <t>1000Base-LX Mini GBIC w/LC connector for Matrix E1 switches</t>
  </si>
  <si>
    <t>1000Base-SX Mini GBIC w/MTRJ connector for Matrix E1 switches</t>
  </si>
  <si>
    <t>ES Netsight Atlas Training</t>
  </si>
  <si>
    <t>=====&gt;</t>
  </si>
  <si>
    <t>|--------------Changes vs Aug Price File--------------|</t>
  </si>
  <si>
    <t>|------------Changes vs Aug Price File-----------|</t>
  </si>
  <si>
    <t>|-------Changes vs Aug Price File--------|</t>
  </si>
  <si>
    <t>Xpedition Router 2000 - base unit with 128 MB: 16 port 10/100 Base-TX with two expansion slots. Includes redundant power supplies, SSR Router Services software.</t>
  </si>
  <si>
    <t>Xpedition Router 2000 Module  - 8 port 10/100BaseTX expansion.</t>
  </si>
  <si>
    <t>Xpedition Router 2000 Module  - 8 port 100BaseFX expansion.</t>
  </si>
  <si>
    <t>Xpedition Router 2000 Module  - 2 port 1000BaseSX expansion.</t>
  </si>
  <si>
    <t>Xpedition Router 2000 Module  - 2 port 1000BaseLX expansion.</t>
  </si>
  <si>
    <t>2 Port GBIC uplink (GPIMs sold separately)</t>
  </si>
  <si>
    <t>Gigabit Ethernet Port Interface Module - 1000BaseSX for E1, E5, E6, &amp; E7</t>
  </si>
  <si>
    <t xml:space="preserve">Long Haul GPIM (70Km) for E1, E5, E6, &amp; E7 </t>
  </si>
  <si>
    <t>Gigabit Ethernet Port Interface Module - 1000BaseLX for E1, E5, E6, &amp; E7</t>
  </si>
  <si>
    <t>PC-APC-NBD-036</t>
  </si>
  <si>
    <t>CPMP-RM-1-V41 (NT only) Requires VPN-1/Firewall-1 4.0 SP2 or higher management server and an enforcement point. Licensing is additive.</t>
  </si>
  <si>
    <t>PS4100099</t>
  </si>
  <si>
    <t>CPMP-RM-U-V41 (NT only) Requires VPN-1/Firewall-1 4.0 SP2 or higher management server and an enforcement point. Licensing is additive.</t>
  </si>
  <si>
    <t>SSR-CM4-256</t>
  </si>
  <si>
    <t>XP-PCMCIA-32AT</t>
  </si>
  <si>
    <t>FE-100TX</t>
  </si>
  <si>
    <t>Network Hardware Consultancy per 8hr Business day Monday-Friday 9am to 5pm</t>
  </si>
  <si>
    <t>Partner's 24x7 2nd level Unlimited phone support, Firmware upgrades &amp; Next Business Day Replacement Part. (Special Conditions - See Notes)</t>
  </si>
  <si>
    <t>Hardware Health Check (excluding travel and expenses) per 8hr Business day Monday-Friday 9am to 5pm</t>
  </si>
  <si>
    <t>Network Analysis Service per 8hr Business day Monday-Friday 9am to 5pm</t>
  </si>
  <si>
    <t>12 Month Express Parts-NBD Group G. List Price Band: $100,000 (ePAK - 24x7 Unlimited phone support, Firmware upgrade &amp; Next Business Day Replacement Parts)</t>
  </si>
  <si>
    <r>
      <t>802.3 IEEE AUI</t>
    </r>
    <r>
      <rPr>
        <sz val="8"/>
        <color indexed="8"/>
        <rFont val="Arial Narrow"/>
        <family val="2"/>
      </rPr>
      <t xml:space="preserve"> - 15 Pos. Male to Female, 3 metres.</t>
    </r>
  </si>
  <si>
    <t>3 Year On-Site Response, NBD, M-F Group C. List Price Band: $10,000 - $14,999 (ePAK - 24x7 Unlimited phone support, Firmware upgrade &amp; Next Business Day Replacement Part &amp; Engineer)</t>
  </si>
  <si>
    <t>3 Year On-Site Response, NBD, M-F Group D. List Price Band: $15,000 - $21,999 (ePAK - 24x7 Unlimited phone support, Firmware upgrade &amp; Next Business Day Replacement Part &amp; Engineer)</t>
  </si>
  <si>
    <t>TR-ESGK1006-03</t>
  </si>
  <si>
    <t>Secure Harbour Network Access UPN &amp; VPN</t>
  </si>
  <si>
    <t>TR-ESGK1007-02</t>
  </si>
  <si>
    <t>Secure Harbour Intrusion Detection</t>
  </si>
  <si>
    <t>XP-APHY-21</t>
  </si>
  <si>
    <t>XP-APHY-22</t>
  </si>
  <si>
    <t>XP-APHY-29IR</t>
  </si>
  <si>
    <t>XP-APHY-67</t>
  </si>
  <si>
    <t>XP-APHY-77</t>
  </si>
  <si>
    <t>XP-FPHY-01</t>
  </si>
  <si>
    <t>XP-FPHY-02</t>
  </si>
  <si>
    <t>XP-FPHY-09</t>
  </si>
  <si>
    <t>1G-2GBIC</t>
  </si>
  <si>
    <t>1G-2TX</t>
  </si>
  <si>
    <t>2 Port 1000Base-T uplink</t>
  </si>
  <si>
    <t>1G582-09</t>
  </si>
  <si>
    <t>1G694-13</t>
  </si>
  <si>
    <t>1H-16TX</t>
  </si>
  <si>
    <t>16 Port 10/100 uplink</t>
  </si>
  <si>
    <t>1H582-51</t>
  </si>
  <si>
    <t>MGBIC-LC01</t>
  </si>
  <si>
    <t>MGBIC-LC09</t>
  </si>
  <si>
    <t>MGBIC-MT01</t>
  </si>
  <si>
    <t>ZPIM1-01</t>
  </si>
  <si>
    <t>10Gbps uplink mod for the 1G694-13</t>
  </si>
  <si>
    <t>10 Degree Telco Weir Adapter 10Base-T Only</t>
  </si>
  <si>
    <t>G.4.      Couplings</t>
  </si>
  <si>
    <t>6200001</t>
  </si>
  <si>
    <t>Vertical Horizon series uplink mod. 1 port SMF 100BaseFX</t>
  </si>
  <si>
    <t>Vertical Horizon series uplink mod. 2 port MMF 100BaseFX</t>
  </si>
  <si>
    <t>Partner's Dragon Server/Sensor Appliance Support, 2nd level 24x7 Unlimited phone support &amp; Same Business Day (4hr) Replacement Part at Standard build level</t>
  </si>
  <si>
    <t>2 port RJ-45 1000Base-T VHSIM</t>
  </si>
  <si>
    <t>VHSIM-G6</t>
  </si>
  <si>
    <t>AS-SPARES</t>
  </si>
  <si>
    <t>AS-FRMUPG</t>
  </si>
  <si>
    <t>REPAIR</t>
  </si>
  <si>
    <t>SmartSwitch Router 600 - rackmount brackets.</t>
  </si>
  <si>
    <t>Switching</t>
  </si>
  <si>
    <r>
      <t>MMF</t>
    </r>
    <r>
      <rPr>
        <sz val="8"/>
        <color indexed="8"/>
        <rFont val="Arial Narrow"/>
        <family val="2"/>
      </rPr>
      <t xml:space="preserve"> - (1) SC Duplex to (1) SC Duplex, PVC, 2 metres.</t>
    </r>
  </si>
  <si>
    <t>9342125-3M</t>
  </si>
  <si>
    <r>
      <t>62.5 Micron</t>
    </r>
    <r>
      <rPr>
        <sz val="8"/>
        <color indexed="8"/>
        <rFont val="Arial Narrow"/>
        <family val="2"/>
      </rPr>
      <t xml:space="preserve"> - MTRJ to ST, 2 metres.</t>
    </r>
  </si>
  <si>
    <t>9380515-3</t>
  </si>
  <si>
    <t>9360300-1M</t>
  </si>
  <si>
    <r>
      <t>100 Mb Telco</t>
    </r>
    <r>
      <rPr>
        <sz val="8"/>
        <color indexed="8"/>
        <rFont val="Arial Narrow"/>
        <family val="2"/>
      </rPr>
      <t xml:space="preserve"> - 120 Both Ends, PVC, 1 metre.</t>
    </r>
  </si>
  <si>
    <t>9360300-2M</t>
  </si>
  <si>
    <r>
      <t>100 Mb Telco</t>
    </r>
    <r>
      <rPr>
        <sz val="8"/>
        <color indexed="8"/>
        <rFont val="Arial Narrow"/>
        <family val="2"/>
      </rPr>
      <t xml:space="preserve"> - 120 Both Ends, PVC, 2 metres.</t>
    </r>
  </si>
  <si>
    <t>9360300-3M</t>
  </si>
  <si>
    <r>
      <t>100 Mb Telco</t>
    </r>
    <r>
      <rPr>
        <sz val="8"/>
        <color indexed="8"/>
        <rFont val="Arial Narrow"/>
        <family val="2"/>
      </rPr>
      <t xml:space="preserve"> - 120 Both Ends, PVC, 3 metres.</t>
    </r>
  </si>
  <si>
    <t>2E253-49R</t>
  </si>
  <si>
    <t>2H258-17R</t>
  </si>
  <si>
    <t>DB-60 to V.35, male to male.</t>
  </si>
  <si>
    <t xml:space="preserve">DB-60 to RS232, male to male. </t>
  </si>
  <si>
    <r>
      <t>J</t>
    </r>
    <r>
      <rPr>
        <b/>
        <sz val="16"/>
        <color indexed="12"/>
        <rFont val="Arial Narrow"/>
        <family val="2"/>
      </rPr>
      <t xml:space="preserve">.     </t>
    </r>
    <r>
      <rPr>
        <b/>
        <u val="single"/>
        <sz val="16"/>
        <color indexed="12"/>
        <rFont val="Arial Narrow"/>
        <family val="2"/>
      </rPr>
      <t>OTHER CABLES</t>
    </r>
  </si>
  <si>
    <t>CPFW-FM-25-V41 Firewall-1 Module for 25 IP Addresses</t>
  </si>
  <si>
    <t>PS4115001</t>
  </si>
  <si>
    <t>CPFW-EPC-U-V41 Firewall-1 Enterprise Center</t>
  </si>
  <si>
    <t>PS4122001</t>
  </si>
  <si>
    <t>CPFW-FIG-25-V41 Firewall Internet Gateway for 25 IP Addresses</t>
  </si>
  <si>
    <t>NS-EM-CD</t>
  </si>
  <si>
    <t>CPVP-VEE-U-3DES-V41 VPN-1 Enterprise Encryption Center</t>
  </si>
  <si>
    <t>PS4210001</t>
  </si>
  <si>
    <t>CPVP-VIG-25-3DES-V41 VPN-1 Internet Gateway for 25 IP Addresses</t>
  </si>
  <si>
    <t>PS4211001</t>
  </si>
  <si>
    <t>Discount Code</t>
  </si>
  <si>
    <t>100 MB Telco 90 to 180, PVC</t>
  </si>
  <si>
    <t>9360304-2M</t>
  </si>
  <si>
    <t>100 MB Telco 120 to 180, PVC</t>
  </si>
  <si>
    <t>9360305-2M</t>
  </si>
  <si>
    <t>100 MB Telco 120 to 90, PVC</t>
  </si>
  <si>
    <t>9360307-10M</t>
  </si>
  <si>
    <t>100 MB Telco 180 to Hydra, PVC</t>
  </si>
  <si>
    <t>9360307-1M</t>
  </si>
  <si>
    <t>9360309-10M</t>
  </si>
  <si>
    <t>PS4162002</t>
  </si>
  <si>
    <t>CPMP-EVAL2000-ADD-10-3DES-V4.1.2</t>
  </si>
  <si>
    <r>
      <t>50 Micron</t>
    </r>
    <r>
      <rPr>
        <sz val="8"/>
        <color indexed="8"/>
        <rFont val="Arial Narrow"/>
        <family val="2"/>
      </rPr>
      <t xml:space="preserve"> - SC to SC, 3 metres.</t>
    </r>
  </si>
  <si>
    <t>ISDN, BRI Single Port S/T cPCI Card (IP600 Series FRU)</t>
  </si>
  <si>
    <r>
      <t xml:space="preserve">24 10/100 2 uplink stackable switch. </t>
    </r>
    <r>
      <rPr>
        <b/>
        <sz val="8"/>
        <color indexed="12"/>
        <rFont val="Arial Narrow"/>
        <family val="2"/>
      </rPr>
      <t>A management module (VH-SMGMT) is required with the purchase of this switch</t>
    </r>
    <r>
      <rPr>
        <b/>
        <sz val="8"/>
        <color indexed="10"/>
        <rFont val="Arial Narrow"/>
        <family val="2"/>
      </rPr>
      <t>.</t>
    </r>
    <r>
      <rPr>
        <sz val="8"/>
        <color indexed="10"/>
        <rFont val="Arial Narrow"/>
        <family val="2"/>
      </rPr>
      <t xml:space="preserve"> </t>
    </r>
  </si>
  <si>
    <t>3 Year Express Parts-SBD 4-hr M-F Group H. List Price Band: $200,000 (ePAK - 24x7 Unlimited phone support, Firmware upgrade &amp; Same Business Day (4hr) Replacement Parts)</t>
  </si>
  <si>
    <t>3 Year Express Parts-SBD 4-hr M-F Group A. List Price Band: $1 - $4,999 (ePAK - 24x7 Unlimited phone support, Firmware upgrade &amp; Same Business Day (4hr) Replacement Parts)</t>
  </si>
  <si>
    <t>12 Month Express Parts-RTC 4-hr, 24X7 Group B. List Price Band: $5000 - $9999 (ePAK - 24x7 Unlimited phone support, Firmware upgrade &amp; Round the Clock 24X7 (4hr) Replacement Parts)</t>
  </si>
  <si>
    <t>12 Month Express Parts-RTC 4-hr, 24X7 Group C. List Price Band: $10,000 - $14,999 (ePAK - 24x7 Unlimited phone support, Firmware upgrade &amp; Round the Clock 24X7 (4hr) Replacement Parts)</t>
  </si>
  <si>
    <t>Standard Worldwide Encryption (default choice for router only systems) IP600 Series</t>
  </si>
  <si>
    <t>France Encryption IP600 Series</t>
  </si>
  <si>
    <t>NRZ1100000</t>
  </si>
  <si>
    <t>Standard Encryption IP110 (may be shipping delay)</t>
  </si>
  <si>
    <t>NRZ1101000</t>
  </si>
  <si>
    <t>France Encryption IP110 (may be shipping delay)</t>
  </si>
  <si>
    <t>NRZ1102000</t>
  </si>
  <si>
    <t>Strong Encryption IP110 (Default)</t>
  </si>
  <si>
    <t>NRZ5000000</t>
  </si>
  <si>
    <t>Standard Encryption (default) IP530</t>
  </si>
  <si>
    <t>NRZ5001000</t>
  </si>
  <si>
    <t>On-site Survey and installation Wireless Building, 2-4 Remote Sites</t>
  </si>
  <si>
    <t>On-site Survey and installation Wireless Building, 4-6 Remote Sites</t>
  </si>
  <si>
    <t>AS-EW-012</t>
  </si>
  <si>
    <t>AS-EW-036</t>
  </si>
  <si>
    <t>AS-TAL-012</t>
  </si>
  <si>
    <t>AS-TAL-036</t>
  </si>
  <si>
    <t>VH-8TX1MF</t>
  </si>
  <si>
    <t>9360300-5M</t>
  </si>
  <si>
    <r>
      <t>100 Mb Telco</t>
    </r>
    <r>
      <rPr>
        <sz val="8"/>
        <color indexed="8"/>
        <rFont val="Arial Narrow"/>
        <family val="2"/>
      </rPr>
      <t xml:space="preserve"> - 120 Both Ends, PVC, 5 metres.</t>
    </r>
  </si>
  <si>
    <t>9360300-10M</t>
  </si>
  <si>
    <t>RoamAbout PC Card 11Mbs - ETSI with integral aerial, 40 bit WEP encryption -  Europe (excluding France).</t>
  </si>
  <si>
    <t>32MB ATA memory for the Xpedition</t>
  </si>
  <si>
    <t>SPE-SS-N-EST-012</t>
  </si>
  <si>
    <t>SPE-SS-N-PM-012</t>
  </si>
  <si>
    <r>
      <t>10 BaseT Telco</t>
    </r>
    <r>
      <rPr>
        <sz val="8"/>
        <color indexed="8"/>
        <rFont val="Arial Narrow"/>
        <family val="2"/>
      </rPr>
      <t xml:space="preserve"> - 90 to Hydra, Cat 5 Cable, PVC, 2 metres.</t>
    </r>
  </si>
  <si>
    <t>9360130-3M</t>
  </si>
  <si>
    <r>
      <t xml:space="preserve">Vertical Horizon switch Mgt. Module. </t>
    </r>
    <r>
      <rPr>
        <b/>
        <sz val="8"/>
        <color indexed="12"/>
        <rFont val="Arial Narrow"/>
        <family val="2"/>
      </rPr>
      <t>Required with the purchase of a VH-2402S</t>
    </r>
    <r>
      <rPr>
        <b/>
        <sz val="8"/>
        <rFont val="Arial Narrow"/>
        <family val="2"/>
      </rPr>
      <t>.</t>
    </r>
    <r>
      <rPr>
        <sz val="8"/>
        <rFont val="Arial Narrow"/>
        <family val="2"/>
      </rPr>
      <t xml:space="preserve"> (Only one management module needed to manage a group of switches within a stack)</t>
    </r>
  </si>
  <si>
    <t>France/Germany Power Kit (All IP and RL Products), FRU</t>
  </si>
  <si>
    <t>NCZ3020FRU</t>
  </si>
  <si>
    <t>UK, South Africa Power Kit (All IP and RL Products), FRU</t>
  </si>
  <si>
    <t>Standard Worldwide Encryption (default choice for router only systems) IP300 Series</t>
  </si>
  <si>
    <t>France Encryption IP300 Series</t>
  </si>
  <si>
    <t>PS4358002</t>
  </si>
  <si>
    <t>France Encryption IP400 Series</t>
  </si>
  <si>
    <t>SSR-HTX32-16</t>
  </si>
  <si>
    <t>SSR-HFX21-08-AA</t>
  </si>
  <si>
    <t>12 Month On-Site Response, SBD, 8-hr, M-F Group E. List Price Band: $22,000 - $29,999 (ePAK - 24x7 Unlimited phone support, Firmware upgrade &amp; Same Business Day (8hr) Replacement Part &amp; Engineer)</t>
  </si>
  <si>
    <t>12 Month On-Site Response, SBD, 8-hr, M-F Group F. List Price Band: $50,000 (ePAK - 24x7 Unlimited phone support, Firmware upgrade &amp; Same Business Day (8hr) Replacement Part &amp; Engineer)</t>
  </si>
  <si>
    <t>12 Month On-Site Response, SBD, 8-hr, M-F Group G. List Price Band: $100,000 (ePAK - 24x7 Unlimited phone support, Firmware upgrade &amp; Same Business Day (8hr) Replacement Part &amp; Engineer)</t>
  </si>
  <si>
    <t>CPMP-MOTIF-GUI-U-NG Check Point Unix Motif GUI</t>
  </si>
  <si>
    <t>CPMP-MGM-HA-U-NG  Management High Availability-Unlimited</t>
  </si>
  <si>
    <t>AS-OSR-RTC3-012</t>
  </si>
  <si>
    <t>AS-EP-NBD-ID-12</t>
  </si>
  <si>
    <t>AS-EP-NBD-VP-012</t>
  </si>
  <si>
    <t xml:space="preserve">AS-EP-SBD4-VP-12 </t>
  </si>
  <si>
    <t xml:space="preserve">AS-OSRNBD-VP-12 </t>
  </si>
  <si>
    <t xml:space="preserve">AS-OSRSBD4-VP-12 </t>
  </si>
  <si>
    <t xml:space="preserve">NK-AS-EP-RTC4-12 </t>
  </si>
  <si>
    <t>AS-NS-STM-RTC-12</t>
  </si>
  <si>
    <t>AS-NS-EST-RTC-12</t>
  </si>
  <si>
    <t>5 slot Matrix E5 chassis w/ modular fan tray and 2 slots for power supplies (power supplies not included, fan tray ships w/ chassis)</t>
  </si>
  <si>
    <t>5C205-3</t>
  </si>
  <si>
    <t>VHSIM-G6 Black Label Upgrade Kit</t>
  </si>
  <si>
    <r>
      <t>SMF</t>
    </r>
    <r>
      <rPr>
        <sz val="8"/>
        <color indexed="8"/>
        <rFont val="Arial Narrow"/>
        <family val="2"/>
      </rPr>
      <t xml:space="preserve"> - MTRJ to SC, 5 metres.</t>
    </r>
  </si>
  <si>
    <t>9380516-10M</t>
  </si>
  <si>
    <r>
      <t>SMF</t>
    </r>
    <r>
      <rPr>
        <sz val="8"/>
        <color indexed="8"/>
        <rFont val="Arial Narrow"/>
        <family val="2"/>
      </rPr>
      <t xml:space="preserve"> - MTRJ to SC, 10 metres.</t>
    </r>
  </si>
  <si>
    <t>9344008-10M</t>
  </si>
  <si>
    <t>2 port XP 8000/8600 ATM base module. Accepts ATM physical modules for connectivity (APHYs sold separately)</t>
  </si>
  <si>
    <t>Enterasys Router AC Power Supply (Minimum 2 required, 3 or 4 required for redundancy) </t>
  </si>
  <si>
    <t>Enterasys Router Platform Control Module with 256 MB memory</t>
  </si>
  <si>
    <t>Enterasys Routing Platform Control Module with 128 MB memory                               </t>
  </si>
  <si>
    <t>1 port OC-3 UTP Physical Module for XP ATM Module</t>
  </si>
  <si>
    <t>1 port OC-3 SMF-IR Physical Module for XP ATM Module</t>
  </si>
  <si>
    <t>1 port DS-3/T3 Physical Module (Coax) for XP ATM Module</t>
  </si>
  <si>
    <t>1 port E-3 Physical Module (Coax) for XP ATM Module</t>
  </si>
  <si>
    <t>1 port E-1 Physical Module (UTP) for XP ATM Module</t>
  </si>
  <si>
    <t>1 port OC-3 MMF Physical Module for XP ATM Module</t>
  </si>
  <si>
    <t>1 Port UTP Physical Module for XP 8000/8600</t>
  </si>
  <si>
    <t>F5-BIG-540-S</t>
  </si>
  <si>
    <t>F5-SV-PM-520-R</t>
  </si>
  <si>
    <t>Premium Service for F5-BIG-520-R</t>
  </si>
  <si>
    <t>F5-SV-PM-520-S</t>
  </si>
  <si>
    <t>Premium Service for F5-BIG-520-S</t>
  </si>
  <si>
    <t>F5-SV-PM-540-R</t>
  </si>
  <si>
    <t>Premium Service for F5-BIG-540-R</t>
  </si>
  <si>
    <t>F5-SV-PM-540-S</t>
  </si>
  <si>
    <t>Premium Service for F5-BIG-540-S</t>
  </si>
  <si>
    <t>F5-SV-PR-520-R</t>
  </si>
  <si>
    <t>F5-SV-PR-520-S</t>
  </si>
  <si>
    <t>F5-SV-PR-540-R</t>
  </si>
  <si>
    <t>F5-SV-PR-540-S</t>
  </si>
  <si>
    <t>F5-SV-ST-520-R</t>
  </si>
  <si>
    <t>Standard Service for F5-BIG-520-R</t>
  </si>
  <si>
    <t>F5-SV-ST-520-S</t>
  </si>
  <si>
    <t>Standard Service for F5-BIG-520-S</t>
  </si>
  <si>
    <t>F5-SV-ST-540-R</t>
  </si>
  <si>
    <t>Standard Service for F5-BIG-540-R</t>
  </si>
  <si>
    <t>F5-SV-ST-540-S</t>
  </si>
  <si>
    <t>Standard Service for F5-BIG-540-S</t>
  </si>
  <si>
    <t>F5-UP-PR-520-R</t>
  </si>
  <si>
    <t>F5-UP-PR-520-S</t>
  </si>
  <si>
    <t>F5-UP-PR-540-R</t>
  </si>
  <si>
    <t>F5-UP-PR-540-S</t>
  </si>
  <si>
    <t>PS4484023-NG</t>
  </si>
  <si>
    <t>CPFW-HFM-25-NG  FireWall-1 High Avail Bundles (Includes 2 Gateways) 25 IP addresses</t>
  </si>
  <si>
    <t>PS4485023-NG</t>
  </si>
  <si>
    <t>CPFW-HFM-50-NG  FireWall-1 High Avail Bundles (Includes 2 Gateways) 50 IP addresses</t>
  </si>
  <si>
    <t>PS4486030-NG</t>
  </si>
  <si>
    <t>PS4487023-NG</t>
  </si>
  <si>
    <t>CPFW-HFM-250-NG  FireWall-1 High Avail Bundles (Includes 2 Gateways) 250 IP addresses</t>
  </si>
  <si>
    <t>PS4488023-NG</t>
  </si>
  <si>
    <t>CPFW-HFM-U-NG  FireWall-1 High Avail Bundles (Includes 2 Gateways) Unlimited IP addresses</t>
  </si>
  <si>
    <t>D.14.     Xpedition WAN Router and Modules</t>
  </si>
  <si>
    <t>XSR-1805</t>
  </si>
  <si>
    <t>X-Pedition Security Router base system</t>
  </si>
  <si>
    <t>NIM-232-CAB-04</t>
  </si>
  <si>
    <t>4 port RS232/EIA530 DTE serial cable for NIM-SER-xx</t>
  </si>
  <si>
    <t>NIM-449-CAB-04</t>
  </si>
  <si>
    <t>4 port EIA 449 DTE serial cable for NIM-SER-xx</t>
  </si>
  <si>
    <t>NIM-CT1/E1-01</t>
  </si>
  <si>
    <t>1 Port Channelized T1/E1 DSU/CSU NIM</t>
  </si>
  <si>
    <t>NIM-CT1/E1-02</t>
  </si>
  <si>
    <t>2 Port Channelized T1/E1 DSU/CSU NIM</t>
  </si>
  <si>
    <t>NIM-CT1/E1-04</t>
  </si>
  <si>
    <t>4 Port Channelized T1/E1 DSU/CSU NIM</t>
  </si>
  <si>
    <t>NIM-SER-02</t>
  </si>
  <si>
    <t>2 Port High speed serial NIM</t>
  </si>
  <si>
    <t>NIM-SER-04</t>
  </si>
  <si>
    <t>4 Port High speed serial NIM</t>
  </si>
  <si>
    <t>NIM-T1/E1-01</t>
  </si>
  <si>
    <t>1 Port Fractional T1/E1 DSU/CSU NIM</t>
  </si>
  <si>
    <t>NIM-T1/E1-02</t>
  </si>
  <si>
    <t>2 Port Fractional T1/E1 DSU/CSU NIM</t>
  </si>
  <si>
    <t>NIM-T1/E1-04</t>
  </si>
  <si>
    <t>4 Port Fractional T1/E1 DSU/CSU NIM</t>
  </si>
  <si>
    <t>NIM-V35-CAB-04</t>
  </si>
  <si>
    <t>4 port V.35 DTE serial cable for NIM-SER-xx</t>
  </si>
  <si>
    <t>NIM-X21-CAB-04</t>
  </si>
  <si>
    <t>4 port X.21 DTE serial cable for NIM-SER-xx</t>
  </si>
  <si>
    <t>PS4486031-NG</t>
  </si>
  <si>
    <t>CPVP-HVM-25-NG VPN-1 High Availability Bundles (Includes 2 gateways and FireWall-1) 25 IP addresses</t>
  </si>
  <si>
    <t>PS4486032-NG</t>
  </si>
  <si>
    <t>CPVP-HVM-50-NG VPN-1 High Availability Bundles (Includes 2 gateways and FireWall-1) 50 IP addresses</t>
  </si>
  <si>
    <t>PS4486033-NG</t>
  </si>
  <si>
    <t>CPVP-HVM-100-NG VPN-1 High Availability Bundles (Includes 2 gateways and FireWall-1) 100 IP addresses</t>
  </si>
  <si>
    <t>PS4486034-NG</t>
  </si>
  <si>
    <t>CPVP-HVM-250-NG VPN-1 High Availability Bundles (Includes 2 gateways and FireWall-1) 250 IP addresses</t>
  </si>
  <si>
    <t>PS4486035-NG</t>
  </si>
  <si>
    <t>CPVP-HVM-U-NG VPN-1 High Availability Bundles (Includes 2 gateways and FireWall-1) Unlimited IP addresses</t>
  </si>
  <si>
    <t>PS4486036-NG</t>
  </si>
  <si>
    <t>CPMP-CXL-HA-1-NG  SecureCluster (Gateway High Availability) Enables load sharing and transparent fail over</t>
  </si>
  <si>
    <t>FE-100LH</t>
  </si>
  <si>
    <t>7111-13-75</t>
  </si>
  <si>
    <t>2H252-25R</t>
  </si>
  <si>
    <t>2H252-25RDC</t>
  </si>
  <si>
    <t>A.2.      Vertical Horizon Layer 3 Standalone Switch and Uplinks</t>
  </si>
  <si>
    <t>SPE-EP-SBD4-C36</t>
  </si>
  <si>
    <t>A.3.     Right Angle Male / Lock Post to Right Angle Female / Slide Latch</t>
  </si>
  <si>
    <t>9300182-2M</t>
  </si>
  <si>
    <t>R</t>
  </si>
  <si>
    <t>Routing</t>
  </si>
  <si>
    <t>RoamAbout Complete Indoor : wireless site survey and AP installation, configuration and testing for areasbetween 32 000 and 50 000 m2</t>
  </si>
  <si>
    <t>EPS-RACI-16</t>
  </si>
  <si>
    <t>EPS-RACI-16-32</t>
  </si>
  <si>
    <t>EPS-RACI-32-50</t>
  </si>
  <si>
    <t>Prod Grp</t>
  </si>
  <si>
    <t>SmartSwitch 2000/E6/E7 1st generation Traditional FLASH ugrade kit.</t>
  </si>
  <si>
    <t>E6 &amp; E7 Module - 16 100Base-FX MMF MT-RJ ports, 1 VHSIM slot (purchase VHSIM separately).</t>
  </si>
  <si>
    <r>
      <t>MMF</t>
    </r>
    <r>
      <rPr>
        <sz val="8"/>
        <color indexed="8"/>
        <rFont val="Arial Narrow"/>
        <family val="2"/>
      </rPr>
      <t xml:space="preserve"> - (2) ST to (1) SC Duplex, FEP, 1 metre.</t>
    </r>
  </si>
  <si>
    <t>9342130-3M</t>
  </si>
  <si>
    <t>PS4124001</t>
  </si>
  <si>
    <t>CPFW-FIG-100-V41 Firewall Internet Gateway for 100 IP Addresses</t>
  </si>
  <si>
    <t>PS4125001</t>
  </si>
  <si>
    <t>9372093</t>
  </si>
  <si>
    <t>TRMM CONSOLE CABLE KIT</t>
  </si>
  <si>
    <t>9372112</t>
  </si>
  <si>
    <t>7111-15-70</t>
  </si>
  <si>
    <t>7111-15-75</t>
  </si>
  <si>
    <t>7131-13-75</t>
  </si>
  <si>
    <t>7131-15-70</t>
  </si>
  <si>
    <t>CPFW-FM-100-V41 Firewall-1 Module for 100 IP Addresses</t>
  </si>
  <si>
    <t>PS4178001</t>
  </si>
  <si>
    <t>CPVP-VSR-250-V41 SecuRemote for 250 Users</t>
  </si>
  <si>
    <t>PS4283001</t>
  </si>
  <si>
    <t>CPVP-VSR-500-V41 SecuRemote for 500 Users</t>
  </si>
  <si>
    <t>PS4284001</t>
  </si>
  <si>
    <t>CPVP-VSR-1000-V41 SecuRemote for 1000 Users</t>
  </si>
  <si>
    <t>PS4285001</t>
  </si>
  <si>
    <t>12 Month Express Parts-SBD 4-hr M-F Group D. List Price Band: $15,000 - $21,999 (ePAK - 24x7 Unlimited phone support, Firmware upgrade &amp; Same Business Day (4hr) Replacement Parts)</t>
  </si>
  <si>
    <t>12 Month Express Parts-SBD 4-hr M-F Group E. List Price Band: $22,000 - $29,999 (ePAK - 24x7 Unlimited phone support, Firmware upgrade &amp; Same Business Day (4hr) Replacement Parts)</t>
  </si>
  <si>
    <t>12 Month Express Parts-SBD 4-hr M-F Group F. List Price Band: $50,000 (ePAK - 24x7 Unlimited phone support, Firmware upgrade &amp; Same Business Day (4hr) Replacement Parts)</t>
  </si>
  <si>
    <t>12 Month Express Parts-SBD 4-hr M-F Group G. List Price Band: $100,000 (ePAK - 24x7 Unlimited phone support, Firmware upgrade &amp; Same Business Day (4hr) Replacement Parts)</t>
  </si>
  <si>
    <t>SmartSwitch 2200 - 24 10/100 auto-negotiating RJ45 ports, 1 HSIM/VHSIM slot, includes redundant power supply (purchase HSIM/VHSIM separately).</t>
  </si>
  <si>
    <t>CSIBB-IA</t>
  </si>
  <si>
    <r>
      <t>MMF, FDDI</t>
    </r>
    <r>
      <rPr>
        <sz val="8"/>
        <color indexed="8"/>
        <rFont val="Arial Narrow"/>
        <family val="2"/>
      </rPr>
      <t xml:space="preserve"> - MIC to (2) ST, PVC, 3 metres.</t>
    </r>
  </si>
  <si>
    <t>9342117-5M</t>
  </si>
  <si>
    <r>
      <t>MMF, FDDI</t>
    </r>
    <r>
      <rPr>
        <sz val="8"/>
        <color indexed="8"/>
        <rFont val="Arial Narrow"/>
        <family val="2"/>
      </rPr>
      <t xml:space="preserve"> - MIC to (2) ST, PVC, 5 metres.</t>
    </r>
  </si>
  <si>
    <t>Enterasys Routing Platform Switching Fabric Module (spare or redundancy)                                   </t>
  </si>
  <si>
    <t>ER16-CM3-128</t>
  </si>
  <si>
    <t>ER16-04</t>
  </si>
  <si>
    <t xml:space="preserve">Advanced router engine module for AppleTalk </t>
  </si>
  <si>
    <t>ADDITIONS</t>
  </si>
  <si>
    <t>PRICE CHANGES</t>
  </si>
  <si>
    <t>PART NUMBER CHANGES (OLD)</t>
  </si>
  <si>
    <t>INTO</t>
  </si>
  <si>
    <t>PART NUMBER CHANGES (NEW)</t>
  </si>
  <si>
    <t>DESCRIPTION CHANGE</t>
  </si>
  <si>
    <t>REMOVED</t>
  </si>
  <si>
    <t>DISCONTINUED</t>
  </si>
  <si>
    <t>REPLACEMENT PRODUCT</t>
  </si>
  <si>
    <t>DISCOUNT CHANGES</t>
  </si>
  <si>
    <t>4 Port 10/100 Ethernet CPCI Interface Card</t>
  </si>
  <si>
    <t>SPE-OSR-NBD-G36</t>
  </si>
  <si>
    <t>I.2.      WPIM-SY</t>
  </si>
  <si>
    <t>2/6-01S-FL-UGK</t>
  </si>
  <si>
    <t>2/6-01T-FL-UGK</t>
  </si>
  <si>
    <t>6000-IMPCTKT</t>
  </si>
  <si>
    <t>6000 Impact kit</t>
  </si>
  <si>
    <t>S0</t>
  </si>
  <si>
    <t>CSI40D-AB</t>
  </si>
  <si>
    <t>Enterasys Routing Platform 32 Port 100BASE-TX module                               </t>
  </si>
  <si>
    <t>SVC</t>
  </si>
  <si>
    <t>Service</t>
  </si>
  <si>
    <t>SPE-EP-NBD-F12</t>
  </si>
  <si>
    <t>SPE-EP-NBD-G12</t>
  </si>
  <si>
    <t>SPE-EP-NBD-H12</t>
  </si>
  <si>
    <t>SPE-EP-SBD4-A12</t>
  </si>
  <si>
    <t>SPE-EP-SBD4-B12</t>
  </si>
  <si>
    <t>SPE-EP-SBD4-C12</t>
  </si>
  <si>
    <t>SPE-EP-SBD4-D12</t>
  </si>
  <si>
    <t>SPE-EP-SBD4-E12</t>
  </si>
  <si>
    <t>SPE-EP-SBD4-F12</t>
  </si>
  <si>
    <t>SPE-EP-SBD4-G12</t>
  </si>
  <si>
    <t>SPE-EP-SBD4-H12</t>
  </si>
  <si>
    <t>SPE-OSR-NBD-B12</t>
  </si>
  <si>
    <t>Security box for the CSIWS including locking cover.</t>
  </si>
  <si>
    <r>
      <t>62.5 Micron</t>
    </r>
    <r>
      <rPr>
        <sz val="8"/>
        <color indexed="8"/>
        <rFont val="Arial Narrow"/>
        <family val="2"/>
      </rPr>
      <t xml:space="preserve"> - SC to MTRJ, 10 metres.</t>
    </r>
  </si>
  <si>
    <t>NCB0301000</t>
  </si>
  <si>
    <t>NCB0302000</t>
  </si>
  <si>
    <t>NCB0303000</t>
  </si>
  <si>
    <t>NCB0306000</t>
  </si>
  <si>
    <t>Nokia IP330 Base System,incl 256MB RAM,Hard Drive,3  10/100 ports,IPSO software,Encryption(order Encryption and Pwr Kit) US and Canada</t>
  </si>
  <si>
    <t>Nokia IP330 Base System, incl. 256MB RAM, Hard Drive, 3  10/100 ports,IPSO software, Encryption, std. analog modem, Japanese approved (order Encryption and Pwr Kit)</t>
  </si>
  <si>
    <t>APHY-67</t>
  </si>
  <si>
    <t>APHY-77</t>
  </si>
  <si>
    <t>APHY-92</t>
  </si>
  <si>
    <t>HSIM-FE6</t>
  </si>
  <si>
    <t>FPIM-17</t>
  </si>
  <si>
    <t>CPVP-VSC-5-3DES-V41 VPN SecureClient for 5 Users</t>
  </si>
  <si>
    <t>PS4356001</t>
  </si>
  <si>
    <t>SPE-OSR-RTC4-B36</t>
  </si>
  <si>
    <t>CPFW-AM-U-V41 Account Management Module for storage and retrival of Firewall-1/VPN-1 user attributes on LDAP server</t>
  </si>
  <si>
    <t>OPC-EIS003</t>
  </si>
  <si>
    <t>8 Port stand alone 10/100RJ45 one fixed 100Mbps MMF port, built in management agent</t>
  </si>
  <si>
    <t>NRZ7000000</t>
  </si>
  <si>
    <t>Weak Encryption</t>
  </si>
  <si>
    <t>NRZ7002000</t>
  </si>
  <si>
    <t>Strong Encryption</t>
  </si>
  <si>
    <t>Fast Ethernet twister - TX to FX SMF SC media converter.</t>
  </si>
  <si>
    <t>2 port 1000bTX uplink module for 5H15X-50</t>
  </si>
  <si>
    <t>5PIM-G06</t>
  </si>
  <si>
    <t>2 port GBIC uplink module for 5H15X-50</t>
  </si>
  <si>
    <t>NIF3019KIT</t>
  </si>
  <si>
    <t>Single Port Serial PCI Interface, V.35 (Cable Included)</t>
  </si>
  <si>
    <t>NIF3020KIT</t>
  </si>
  <si>
    <t>Single Port Serial PCI Interface, X.21 (Cable Included)</t>
  </si>
  <si>
    <t>NIF3021KIT</t>
  </si>
  <si>
    <t>Dual Port Serial PCI Interface, V.35 (Cable Included)</t>
  </si>
  <si>
    <t>NIF3022KIT</t>
  </si>
  <si>
    <t>Per licence CheckPoint subscription, 24x7 unlimited phone support and software upgrades</t>
  </si>
  <si>
    <t>EPS-OHC820-002</t>
  </si>
  <si>
    <t>EPS-OHE810-101</t>
  </si>
  <si>
    <t>EPS-OHE810-103</t>
  </si>
  <si>
    <t>EPS-OHE810-106</t>
  </si>
  <si>
    <t>SPE-OSR-SBD8-C36</t>
  </si>
  <si>
    <t>SPE-OSR-SBD8-D36</t>
  </si>
  <si>
    <t>SPE-OSR-SBD8-E36</t>
  </si>
  <si>
    <t>SPE-OSR-SBD8-F36</t>
  </si>
  <si>
    <t>SPE-OSR-SBD8-G36</t>
  </si>
  <si>
    <t>SPE-OSR-SBD8-H36</t>
  </si>
  <si>
    <t>SPE-OSR-SBD8-B12</t>
  </si>
  <si>
    <t>NBB0120000</t>
  </si>
  <si>
    <t>IP120 Base System Bundle</t>
  </si>
  <si>
    <t>EMC38-12</t>
  </si>
  <si>
    <t>Ethernet - 12 Ports, twisted pair to fiber optic.</t>
  </si>
  <si>
    <t>NIF3025000</t>
  </si>
  <si>
    <t>Nokia Encryption Accelerator II, PCI (IP440)</t>
  </si>
  <si>
    <t>NIF4016000</t>
  </si>
  <si>
    <t>Nokia Encryption Accelerator II, cPCI (IP650)</t>
  </si>
  <si>
    <t>NIF4016FRU</t>
  </si>
  <si>
    <t>Nokia Encryption Accelerator II, cPCI for IP650 FRU</t>
  </si>
  <si>
    <t>NIF4211000</t>
  </si>
  <si>
    <t>Dual Port V.35 cPCI Interface w/2 Cables (IP740)</t>
  </si>
  <si>
    <t>NIF4214000</t>
  </si>
  <si>
    <t>NIM7102000</t>
  </si>
  <si>
    <t xml:space="preserve">Memory Upgrade to 1GB </t>
  </si>
  <si>
    <t>NIY2740FRU</t>
  </si>
  <si>
    <t>Hard Disk Drive Replacement (no redundancy) IP740</t>
  </si>
  <si>
    <t>NMP2602000</t>
  </si>
  <si>
    <t>IP100 Series Install Guide</t>
  </si>
  <si>
    <t>NRZ3401000</t>
  </si>
  <si>
    <t>Release Pack, Strong, for Gigabit Ethernet Interface KIT</t>
  </si>
  <si>
    <t>NRZ3402000</t>
  </si>
  <si>
    <t>Release Pack, Weak, for Gigabit Ethernet Interface FRU</t>
  </si>
  <si>
    <t>L2 standalone 8 fixed 1000BaseSX via MT-RJ ,4 mini-GBICs, one uplink for 10Gbps mod.</t>
  </si>
  <si>
    <t>6H252-17 Black Label Upgrade Kit</t>
  </si>
  <si>
    <t>LB-6H253-13BK</t>
  </si>
  <si>
    <t>6H253-13 Black Label Upgrade Kit</t>
  </si>
  <si>
    <t>LB-6H258-17BK</t>
  </si>
  <si>
    <t>6H258-17 Black Label Upgrade Kit</t>
  </si>
  <si>
    <t>LB-6H262-18BK</t>
  </si>
  <si>
    <t>6H202-24 Black Label Upgrade Kit</t>
  </si>
  <si>
    <t>LB-6H203-24BK</t>
  </si>
  <si>
    <t>6H203-24 Black Label Upgrade Kit</t>
  </si>
  <si>
    <t>ST to ST Ceramic Barrel for Single Mode Fiber</t>
  </si>
  <si>
    <t>MOD-MOD Coupling CAT 3</t>
  </si>
  <si>
    <t>F5 Network SEE-IT Manager 10 Pack license. One year Standard level service included.</t>
  </si>
  <si>
    <t>F5-SEE-IT-CORP</t>
  </si>
  <si>
    <t>F5 Network SEE-IT Manager Corporate license. One year Standard level service included.</t>
  </si>
  <si>
    <t>F5-SV-PM-3DNS-R</t>
  </si>
  <si>
    <t>F5 Premium Service for 3DNS Redundant controller</t>
  </si>
  <si>
    <t>F5-SV-PM-3DNS-S</t>
  </si>
  <si>
    <t>F5 Premium Service for 3DNS single controller</t>
  </si>
  <si>
    <t>F5-SV-PM-EN-R</t>
  </si>
  <si>
    <t>F5-SV-PM-EN-S</t>
  </si>
  <si>
    <t>F5-SV-PM-HA+-R</t>
  </si>
  <si>
    <t>3 Years Express Parts-NBD Group G. List Price Band: $100,000 (ePAK - 24x7 Unlimited phone support, Firmware upgrade &amp; Next Business Day Replacement Parts)</t>
  </si>
  <si>
    <t>3 Years Express Parts-NBD Group H. List Price Band: $200,000 (ePAK - 24x7 Unlimited phone support, Firmware upgrade &amp; Next Business Day Replacement Parts)</t>
  </si>
  <si>
    <t>12 Month Express Parts-NBD Group A. List Price Band: $1 - $4,999 (ePAK - 24x7 Unlimited phone support, Firmware upgrade &amp; Next Business Day Replacement Parts)</t>
  </si>
  <si>
    <t>Slide-in WAN Physical Interface Module - E1 with built-in CSU/DSU (supports Time Division Multiplexing - TDM for channelization of up to 31 channels).</t>
  </si>
  <si>
    <t>Slide-in WAN Physical Interface Module - Synchronous/Asynchronous (RS449,RS530, RS530A, RS232, X.21, V.35) supporting data rates from 2.4 Kbps to 2.048 Mbps.</t>
  </si>
  <si>
    <t>F5-INST-1</t>
  </si>
  <si>
    <r>
      <t xml:space="preserve">Token Ring - </t>
    </r>
    <r>
      <rPr>
        <sz val="8"/>
        <color indexed="8"/>
        <rFont val="Arial Narrow"/>
        <family val="2"/>
      </rPr>
      <t>RJ45 to IBM MIC Type 9, PVC, 10 metres.</t>
    </r>
  </si>
  <si>
    <t>SSR-HTX12-08-AA</t>
  </si>
  <si>
    <t>EPS-OHE820-001</t>
  </si>
  <si>
    <t>EPS-OHE821-001</t>
  </si>
  <si>
    <t>EPS-OHE822-001</t>
  </si>
  <si>
    <t>EPS-NIS810-002</t>
  </si>
  <si>
    <t>EPS-NIS810-001</t>
  </si>
  <si>
    <t>EPS-NIS811-002</t>
  </si>
  <si>
    <t>EPS-NIS812-002</t>
  </si>
  <si>
    <t>EPS-NPM820-002</t>
  </si>
  <si>
    <t>EPS-NPM820-003</t>
  </si>
  <si>
    <t>EPS-NPM820-004</t>
  </si>
  <si>
    <t>EPS-NAS830-000</t>
  </si>
  <si>
    <t>B.      SmartSwitch 2000 Family</t>
  </si>
  <si>
    <t>B.1.      SmartSwitch 2200 - First Generation Modules</t>
  </si>
  <si>
    <t>B.2.      SmartSwitch 2200 - Second Generation Modules</t>
  </si>
  <si>
    <t>C.      Matrix E1, E5, E6, &amp; E7 Families</t>
  </si>
  <si>
    <t>C.1.      Matrix E1 Standalone Switch</t>
  </si>
  <si>
    <t xml:space="preserve">C.2.      Matrix E1 10 Gbps Uplinks </t>
  </si>
  <si>
    <t>C.3.      Matrix E5</t>
  </si>
  <si>
    <t>C.4.      Matrix E6 Chassis &amp; Power Supply</t>
  </si>
  <si>
    <r>
      <t>10/100 BaseT</t>
    </r>
    <r>
      <rPr>
        <sz val="8"/>
        <color indexed="8"/>
        <rFont val="Arial Narrow"/>
        <family val="2"/>
      </rPr>
      <t xml:space="preserve"> - 258A/568B Cat 5, PVC, Patch, 3 metres.</t>
    </r>
  </si>
  <si>
    <t>9360119-5M</t>
  </si>
  <si>
    <r>
      <t>10/100 BaseT</t>
    </r>
    <r>
      <rPr>
        <sz val="8"/>
        <color indexed="8"/>
        <rFont val="Arial Narrow"/>
        <family val="2"/>
      </rPr>
      <t xml:space="preserve"> - 258A/568B Cat 5, PVC, Patch, 5 metres.</t>
    </r>
  </si>
  <si>
    <t>9360119-10M</t>
  </si>
  <si>
    <r>
      <t>10/100 BaseT</t>
    </r>
    <r>
      <rPr>
        <sz val="8"/>
        <color indexed="8"/>
        <rFont val="Arial Narrow"/>
        <family val="2"/>
      </rPr>
      <t xml:space="preserve"> - 258A/568B Cat 5, PVC, Patch, 10 metres.</t>
    </r>
  </si>
  <si>
    <t>F5-SV-ST-EN-R</t>
  </si>
  <si>
    <t>F5-SV-ST-EN-S</t>
  </si>
  <si>
    <t>F5-SV-ST-HA+-R</t>
  </si>
  <si>
    <t>F5-SV-ST-HA+-S</t>
  </si>
  <si>
    <t>F5-SV-ST-HA-R</t>
  </si>
  <si>
    <t>F5-SV-ST-HA-S</t>
  </si>
  <si>
    <r>
      <t>WPIM-SY Cables</t>
    </r>
    <r>
      <rPr>
        <sz val="8"/>
        <color indexed="8"/>
        <rFont val="Arial Narrow"/>
        <family val="2"/>
      </rPr>
      <t xml:space="preserve"> - RS530, alt A to RS449, Male To Male.</t>
    </r>
  </si>
  <si>
    <r>
      <t>WPIM-SY Cables</t>
    </r>
    <r>
      <rPr>
        <sz val="8"/>
        <color indexed="8"/>
        <rFont val="Arial Narrow"/>
        <family val="2"/>
      </rPr>
      <t xml:space="preserve"> - RS530, alt A to V.35, Male To Male.</t>
    </r>
  </si>
  <si>
    <r>
      <t>WPIM-SY Cables</t>
    </r>
    <r>
      <rPr>
        <sz val="8"/>
        <color indexed="8"/>
        <rFont val="Arial Narrow"/>
        <family val="2"/>
      </rPr>
      <t xml:space="preserve"> - RS530, alt A to RS232, Male To Male.</t>
    </r>
  </si>
  <si>
    <r>
      <t>WPIM-SY Cables</t>
    </r>
    <r>
      <rPr>
        <sz val="8"/>
        <color indexed="8"/>
        <rFont val="Arial Narrow"/>
        <family val="2"/>
      </rPr>
      <t xml:space="preserve"> - RS530, alt A to RS530, Male To Male.</t>
    </r>
  </si>
  <si>
    <t xml:space="preserve">I.3.     CRM3 NPM-4SYNC/CRBRIM/CRM2 </t>
  </si>
  <si>
    <t>AVN-UGK-350</t>
  </si>
  <si>
    <t>Aurorean 3.5 upgrade</t>
  </si>
  <si>
    <t>NS-GMT</t>
  </si>
  <si>
    <t>Netsight Gateway Monitoring Tool</t>
  </si>
  <si>
    <t>F.1.       10/100 Base-T Telco</t>
  </si>
  <si>
    <t>9360218</t>
  </si>
  <si>
    <t>CSMIM-2 TO DEC 700/900 SERVER ADPTR</t>
  </si>
  <si>
    <t>ANG7050</t>
  </si>
  <si>
    <t>PS4486037-NG</t>
  </si>
  <si>
    <t>CPTC-FG-1-NG  FloodGate-1 Module (Licensed by the number of gateways)</t>
  </si>
  <si>
    <t>D.2.      Xpedition - 2000</t>
  </si>
  <si>
    <t>D.1.      Xpedition - 2400</t>
  </si>
  <si>
    <t>XP-2400-256</t>
  </si>
  <si>
    <t>X-Pedition 2000 w/256 MB of memory</t>
  </si>
  <si>
    <t>XP-2-ATM29-02</t>
  </si>
  <si>
    <t>XP-2400  2 ATM OC3</t>
  </si>
  <si>
    <t>XP-2-FX-AA</t>
  </si>
  <si>
    <t>X-Pedition 2400 8 port 100 FX module w/ MT-RJ connectors</t>
  </si>
  <si>
    <t>XP-2-HSSI-CK</t>
  </si>
  <si>
    <t>HSSI blade for XP-2400 with internal clocking support</t>
  </si>
  <si>
    <t>XP-2-LX70-AA</t>
  </si>
  <si>
    <t>X-Pedition 2400 1 port 70km 1000BaseLX Gigabit Ethernet module</t>
  </si>
  <si>
    <t>XP-2-LX-AA</t>
  </si>
  <si>
    <t>X-Pedition 2400 2 port 1000BaseLX  module</t>
  </si>
  <si>
    <t>XP-2-RKMT</t>
  </si>
  <si>
    <t>Rackmount Kit for XP-2400 &amp; XP2100</t>
  </si>
  <si>
    <t>XP-2-SER-AA</t>
  </si>
  <si>
    <t>X-Pedition 2400 dual port Serial module</t>
  </si>
  <si>
    <t>XP-2-SERC-AA</t>
  </si>
  <si>
    <t>X-Pedition 2400 Quad port Serial module with compression</t>
  </si>
  <si>
    <t>XP-2-SERCE-AA</t>
  </si>
  <si>
    <t>X-Pedition 2400 Quad port Serial module with compression &amp; encryption</t>
  </si>
  <si>
    <t>XP-2-SX-AA</t>
  </si>
  <si>
    <t>X-Pedition 2400 2 port 1000BaseSX expansion module</t>
  </si>
  <si>
    <t>XP-2-TX-AA</t>
  </si>
  <si>
    <t>X-Pedition 2400 8 port 10/100 TX module</t>
  </si>
  <si>
    <t>Per licence Partner's CheckPoint Support, 24x7 2nd level Unlimited phone support and software upgrades</t>
  </si>
  <si>
    <t>Partner's SPEL Support, Business Hours 2nd level Unlimited phone support and software upgrades</t>
  </si>
  <si>
    <t>Partner's SPEL Support,  24x7 2nd level Unlimited phone support and software upgrades</t>
  </si>
  <si>
    <r>
      <t xml:space="preserve">VHSIM ATM Port Interface Modules OC12 - 1 port SMF SC (use with </t>
    </r>
    <r>
      <rPr>
        <u val="single"/>
        <sz val="8"/>
        <rFont val="Arial Narrow"/>
        <family val="2"/>
      </rPr>
      <t>VHSIM-A6DP</t>
    </r>
    <r>
      <rPr>
        <sz val="8"/>
        <rFont val="Arial Narrow"/>
        <family val="2"/>
      </rPr>
      <t xml:space="preserve"> only).</t>
    </r>
  </si>
  <si>
    <t>E6 &amp; E7 Module - 10/100 module for the SS6000. 16 auto-negotiable switched Fast Ethernet ports via RJ45 and two GPIM slots. GPIMs sold seperately</t>
  </si>
  <si>
    <t>XP 8000/8600 Control Module with 256MB memory.</t>
  </si>
  <si>
    <t>3 Year On-Site Response, SBD, 8-hr, M-F Group H. List Price Band: $200,000 (ePAK - 24x7 Unlimited phone support, Firmware upgrade &amp; Same Business Day (8hr) Replacement Part &amp; Engineer)</t>
  </si>
  <si>
    <t>12 Month On-Site Response, SBD, 8-hr, M-F Group B. List Price Band: $5000 - $9999 (ePAK - 24x7 Unlimited phone support, Firmware upgrade &amp; Same Business Day (8hr) Replacement Part &amp; Engineer)</t>
  </si>
  <si>
    <t>12 Month On-Site Response, SBD, 4-hr, M-F Group C. List Price Band: $10,000 - $14,999 (ePAK - 24x7 Unlimited phone support, Firmware upgrade &amp; Same Business Day (4hr) Replacement Part &amp; Engineer)</t>
  </si>
  <si>
    <t>Single Port Seriel PCI Card X.21 (IP440 models IP1007/4/5)</t>
  </si>
  <si>
    <t>Dual Port Seriel PCI Card V.53 (IP440 models IP1007/4/5)</t>
  </si>
  <si>
    <t>Single Port Serial CPCI, V.35 (IP600 Series FRU)</t>
  </si>
  <si>
    <t>Single Port Serial CPCI, X,21 (IP600 Series FRU)</t>
  </si>
  <si>
    <t>cPCI, Single Port CSU/DSU Card w/out cable (IP600 Series FRU)</t>
  </si>
  <si>
    <t>Single Port Serial cPCI Card HSSI (IP600 Series FRU)</t>
  </si>
  <si>
    <t>CPCI, Single Port E1 Card (IP650)</t>
  </si>
  <si>
    <t>ISDN, BRI 1-port S/T, cPCI Interface Card (order cable) (IP600)</t>
  </si>
  <si>
    <t>DS001-01</t>
  </si>
  <si>
    <t>Dragon Sensor (5)</t>
  </si>
  <si>
    <t>DS001-02</t>
  </si>
  <si>
    <t>Dragon Sensor (10)</t>
  </si>
  <si>
    <t>DS001-03</t>
  </si>
  <si>
    <t>Dragon Sensor (20)</t>
  </si>
  <si>
    <t>DS001-04</t>
  </si>
  <si>
    <t>Dragon Sensor (100)</t>
  </si>
  <si>
    <t>DS005-01</t>
  </si>
  <si>
    <t>Dragon Squire (10)</t>
  </si>
  <si>
    <t>DS005-02</t>
  </si>
  <si>
    <t>CSISA-AX</t>
  </si>
  <si>
    <t>AS-TA-012</t>
  </si>
  <si>
    <t>AS-EP-NBD-012</t>
  </si>
  <si>
    <t>AS-EP-RTC4-012</t>
  </si>
  <si>
    <t>AS-EP-RTC2-012</t>
  </si>
  <si>
    <t>AS-OSR-NBD-012</t>
  </si>
  <si>
    <t>AS-OSR-SBD4-012</t>
  </si>
  <si>
    <t>AS-OSR-SBD2-012</t>
  </si>
  <si>
    <t>AS-OSR-RTC4-012</t>
  </si>
  <si>
    <t>AS-OSR-RTC2-012</t>
  </si>
  <si>
    <t>AS-NS-EM-012</t>
  </si>
  <si>
    <t>AS-NS-EM-RTC-012</t>
  </si>
  <si>
    <t>AS-NS-SM-TM-012</t>
  </si>
  <si>
    <t>6H262-18 Black Label Upgrade Kit</t>
  </si>
  <si>
    <t>LB-6M146-04BK</t>
  </si>
  <si>
    <t>6M146-04 Black Label Upgrade Kit</t>
  </si>
  <si>
    <t>LB-HSIM-F6BK</t>
  </si>
  <si>
    <t>High Speed Interface Module -  for any HSIM Host System, 1000BaseLX (long-wave) MMF/SMF SC, single port support via P802.3z.</t>
  </si>
  <si>
    <t>Very High Speed Interface Module - 2 GPIM slots, hot swappable GPIMs (purchase GPIMs separately).</t>
  </si>
  <si>
    <t>3 year Express Parts-RTC 4-hr, 24X7 Group G. List Price Band: $100,000 (ePAK - 24x7 Unlimited phone support, Firmware upgrade &amp; Round the Clock 24X7 (4hr) Replacement Parts)</t>
  </si>
  <si>
    <t>3 year Express Parts-RTC 4-hr, 24X7 Group H. List Price Band: $200,000 (ePAK - 24x7 Unlimited phone support, Firmware upgrade &amp; Round the Clock 24X7 (4hr) Replacement Parts)</t>
  </si>
  <si>
    <t>RoamAbout Bundle of 6 CSIBD-AF (France)</t>
  </si>
  <si>
    <t>11Mbps PC Card (France)  For use in Client devices and Access Points</t>
  </si>
  <si>
    <r>
      <t xml:space="preserve">RoamAbout PC Card </t>
    </r>
    <r>
      <rPr>
        <u val="single"/>
        <sz val="8"/>
        <rFont val="Arial Narrow"/>
        <family val="2"/>
      </rPr>
      <t>11Mbs</t>
    </r>
    <r>
      <rPr>
        <sz val="8"/>
        <rFont val="Arial Narrow"/>
        <family val="2"/>
      </rPr>
      <t xml:space="preserve"> - ETSI with integral aerial, 128 bit WEP encryption -  </t>
    </r>
    <r>
      <rPr>
        <u val="single"/>
        <sz val="8"/>
        <rFont val="Arial Narrow"/>
        <family val="2"/>
      </rPr>
      <t>Europe</t>
    </r>
    <r>
      <rPr>
        <sz val="8"/>
        <rFont val="Arial Narrow"/>
        <family val="2"/>
      </rPr>
      <t xml:space="preserve"> (excluding France).</t>
    </r>
  </si>
  <si>
    <t>RoamAbout 11Mbs Low Power PC Card (ESTI).  France</t>
  </si>
  <si>
    <t>RoamAbout Outdoor package - 11 Mbps includes AccessPoint, high power PC card, lightning protector, 50ft low loss cable, 7dBi Omnidirectional Antenna, power supply - Europe (excluding France).</t>
  </si>
  <si>
    <t>Description Change</t>
  </si>
  <si>
    <t>12 Month Express Parts-SBD 4-hr M-F Group B. List Price Band: $5000 - $9999 (ePAK - 24x7 Unlimited phone support, Firmware upgrade &amp; Same Business Day (4hr) Replacement Parts)</t>
  </si>
  <si>
    <t>12 Month Express Parts-SBD 4-hr M-F Group C. List Price Band: $10,000 - $14,999 (ePAK - 24x7 Unlimited phone support, Firmware upgrade &amp; Same Business Day (4hr) Replacement Parts)</t>
  </si>
  <si>
    <t>Network Implementation Service 8hr day Monday-Friday 9am to 5pm</t>
  </si>
  <si>
    <t>Network Implementation Service per 8hr period Monday-Friday 5:31pm to 8:59am</t>
  </si>
  <si>
    <t>Network Implementation Service per 8 hr period Weekends &amp; Bank Holidays</t>
  </si>
  <si>
    <t>Network Project Management per day (1-5 day period)</t>
  </si>
  <si>
    <t>Network Project Management per day (5-15 day period)</t>
  </si>
  <si>
    <t>Network Project Management per day (Over 15 day period)</t>
  </si>
  <si>
    <t>12 Month Express Parts-NBD Group F. List Price Band: $50,000 (ePAK - 24x7 Unlimited phone support, Firmware upgrade &amp; Next Business Day Replacement Parts)</t>
  </si>
  <si>
    <t>NSA-ACL-CD</t>
  </si>
  <si>
    <t>NetSight Atlas Access Control List Manager CD</t>
  </si>
  <si>
    <t>NSA-ACL-LIC</t>
  </si>
  <si>
    <t>VH-STACK</t>
  </si>
  <si>
    <t>ANG7000-HWAC</t>
  </si>
  <si>
    <t>CPVP-VFM-100-DES-V41 VPN-1 Module for 100 IP Addresses</t>
  </si>
  <si>
    <t>PS4268001</t>
  </si>
  <si>
    <t>CPVP-VFM-250-DES-V41 VPN-1 Module for 250 IP Addresses</t>
  </si>
  <si>
    <t>RoamAbout Outdoor package - 11 Mbps includes AccessPoint, low power PC card, lightning protector, 50ft low loss cable, 14dBi Unidirectional Yagi Antenna, power supply - Europe (excluding France)</t>
  </si>
  <si>
    <t>RoamAbout Startup Package, (France). 1 AP, 6 French Radio Cards, 1 Indoor Antenna (CSIBB-IA)</t>
  </si>
  <si>
    <t>ATM Port Interface Module 155 Mbps - MMF SC connectors.</t>
  </si>
  <si>
    <t>ATM Port Interface Module 155 Mbps - SMF SC connectors.</t>
  </si>
  <si>
    <t>ATM Port Interface Module 155 Mbps -  LR SMF, SC connectors.</t>
  </si>
  <si>
    <t>PC-NK-NBD-012</t>
  </si>
  <si>
    <t>PC-NK-RTC4-012</t>
  </si>
  <si>
    <t>PC-NS-PM-RTC-012</t>
  </si>
  <si>
    <t>PC-CP-RTC-012</t>
  </si>
  <si>
    <t>VH-2402SM</t>
  </si>
  <si>
    <t>PS4407001</t>
  </si>
  <si>
    <t>SPE-EP-NBD-C36</t>
  </si>
  <si>
    <t>SPE-EP-NBD-D36</t>
  </si>
  <si>
    <t>SPE-EP-NBD-E36</t>
  </si>
  <si>
    <t>SPE-EP-NBD-F36</t>
  </si>
  <si>
    <t>6E128-26</t>
  </si>
  <si>
    <t>6E138-25</t>
  </si>
  <si>
    <t>6E129-26</t>
  </si>
  <si>
    <t>SPE-EP-SBD4-H36</t>
  </si>
  <si>
    <t>SPE-EP-RTC4-A12</t>
  </si>
  <si>
    <t>PS4105001</t>
  </si>
  <si>
    <t>CPFW-FM-50-V41 Firewall-1 Module for 50 IP Addresses</t>
  </si>
  <si>
    <t>PS4106001</t>
  </si>
  <si>
    <t>CPFW-FM-U-V41 Firewall-1 Module for Unlimited IP Addresses</t>
  </si>
  <si>
    <t>PS4110001</t>
  </si>
  <si>
    <t>DS006A</t>
  </si>
  <si>
    <t>DS003A</t>
  </si>
  <si>
    <t>3 Year Technical Access Group A. List Price Band: $1 - $4,999 (ePAK - 24x7 Unlimited phone support, Firmware upgrade &amp; Return to Factory Repair)</t>
  </si>
  <si>
    <t>SPE-EP-NBD-B36</t>
  </si>
  <si>
    <t>SPE-OSR-NBD-H36</t>
  </si>
  <si>
    <t>PS4213001</t>
  </si>
  <si>
    <t>CPVP-VIG-250-3DES-V41 VPN-1 Internet Gateway for 250 IP Addresses</t>
  </si>
  <si>
    <t>PS4214001</t>
  </si>
  <si>
    <t>CPVP-VIG-25-DES-V41 VPN-1 Internet Gateway for 25 IP Addresses</t>
  </si>
  <si>
    <t>PS4215001</t>
  </si>
  <si>
    <t>CPVP-VIG-50-DES-V41 VPN-1 Internet Gateway for 50 IP Addresses</t>
  </si>
  <si>
    <t>PS4216001</t>
  </si>
  <si>
    <t>RBTR2-AB</t>
  </si>
  <si>
    <t>CPVP-VIG-100-DES-V41 VPN-1 Internet Gateway for 100 IP Addresses</t>
  </si>
  <si>
    <t>PS4217001</t>
  </si>
  <si>
    <t>CPVP-VIG-250-DES-V41 VPN-1 Internet Gateway for 250 IP Addresses</t>
  </si>
  <si>
    <t>PS4260001</t>
  </si>
  <si>
    <t>9360019-2M</t>
  </si>
  <si>
    <r>
      <t>TPPMD/FDDI</t>
    </r>
    <r>
      <rPr>
        <sz val="8"/>
        <color indexed="8"/>
        <rFont val="Arial Narrow"/>
        <family val="2"/>
      </rPr>
      <t xml:space="preserve"> - Cross RJ45, UTP, PVC, 2 metres.</t>
    </r>
  </si>
  <si>
    <t>9360019-3M</t>
  </si>
  <si>
    <r>
      <t>TPPMD/FDDI</t>
    </r>
    <r>
      <rPr>
        <sz val="8"/>
        <color indexed="8"/>
        <rFont val="Arial Narrow"/>
        <family val="2"/>
      </rPr>
      <t xml:space="preserve"> - Cross RJ45, UTP, PVC, 3 metre.</t>
    </r>
  </si>
  <si>
    <t>9360119-1M</t>
  </si>
  <si>
    <r>
      <t>10/100 BaseT</t>
    </r>
    <r>
      <rPr>
        <sz val="8"/>
        <color indexed="8"/>
        <rFont val="Arial Narrow"/>
        <family val="2"/>
      </rPr>
      <t xml:space="preserve"> - 258A/568B Cat 5, PVC, Patch, 1 metres.</t>
    </r>
  </si>
  <si>
    <t>CPVP-VSC-500-DES-V41 VPN SecureClient for 500 Users</t>
  </si>
  <si>
    <t>CPFW-FM-250-V41 Firewall-1 Module for 250 IP Addresses</t>
  </si>
  <si>
    <t>PS4179001</t>
  </si>
  <si>
    <t>NIF4101KIT</t>
  </si>
  <si>
    <t>Single Port X.21 cPCI Interface FRU</t>
  </si>
  <si>
    <t>NIF4102KIT</t>
  </si>
  <si>
    <t>NIF4105KIT</t>
  </si>
  <si>
    <t>Single Port E1 CSU/DSU cPCI Interface KIT</t>
  </si>
  <si>
    <t>NIF4106KIT</t>
  </si>
  <si>
    <t>Single Port ISDN BRI S/T cPCI Interface KIT</t>
  </si>
  <si>
    <t>NIF4108FRU</t>
  </si>
  <si>
    <t>Dual Port 10/100 Ethernet cPCI Interface FRU</t>
  </si>
  <si>
    <t>NIF4213000</t>
  </si>
  <si>
    <t>ATM OC-3 MMF cPCI V2 Interface Card</t>
  </si>
  <si>
    <t>NIF4213FRU</t>
  </si>
  <si>
    <t>SPE-EP-RTC4-F12</t>
  </si>
  <si>
    <t>SPE-EP-RTC4-G12</t>
  </si>
  <si>
    <t>SPE-EP-RTC4-H12</t>
  </si>
  <si>
    <t>Discount Group</t>
  </si>
  <si>
    <t>CPVP-VFM-25-DES-V41 VPN-1 Module for 25 IP Addresses</t>
  </si>
  <si>
    <t>PS4266001</t>
  </si>
  <si>
    <t>SPE-TA-C36</t>
  </si>
  <si>
    <t>SPE-TA-D36</t>
  </si>
  <si>
    <t>SPE-TA-E36</t>
  </si>
  <si>
    <t>SPE-OSR-RTC4-G36</t>
  </si>
  <si>
    <t>Increase/Decrease</t>
  </si>
  <si>
    <t>Gigabit Ethernet Module  - 2 ports, 1000BaseLX via SCLX (for MMF or SMF), 16Mb memory, supports approximately 256k flows/module.</t>
  </si>
  <si>
    <t>3 Year Technical Access Group C. List Price Band: $10,000 - $14,999 (ePAK - 24x7 Unlimited phone support, Firmware upgrade &amp; Return to Factory Repair)</t>
  </si>
  <si>
    <t>3 Year Technical Access Group D. List Price Band: $15,000 - $21,999 (ePAK - 24x7 Unlimited phone support, Firmware upgrade &amp; Return to Factory Repair)</t>
  </si>
  <si>
    <r>
      <t xml:space="preserve">VHSIM ATM Port Interface Modules OC12 - 1 port SMF SC long reach (use with </t>
    </r>
    <r>
      <rPr>
        <u val="single"/>
        <sz val="8"/>
        <rFont val="Arial Narrow"/>
        <family val="2"/>
      </rPr>
      <t>VHSIM-A6DP</t>
    </r>
    <r>
      <rPr>
        <sz val="8"/>
        <rFont val="Arial Narrow"/>
        <family val="2"/>
      </rPr>
      <t xml:space="preserve"> only).</t>
    </r>
  </si>
  <si>
    <t>PIMs / HSIMs / PHYs - Multiple Use</t>
  </si>
  <si>
    <t>High Speed Interface Module - 2 APIMs slots (purchase APIMs separately) (Requires a SS-16M-DRAM-UGK when inserted into either a second or third generation E6 or E7 Module.)</t>
  </si>
  <si>
    <t>100 MB Telco 120 One End Only, PVC</t>
  </si>
  <si>
    <t>9360309-3M</t>
  </si>
  <si>
    <t>S11</t>
  </si>
  <si>
    <t>NIF4204KIT</t>
  </si>
  <si>
    <t>Dragon Squire (100)</t>
  </si>
  <si>
    <t>DS005-04</t>
  </si>
  <si>
    <t>Dragon Squire (500)</t>
  </si>
  <si>
    <t>DS004-01</t>
  </si>
  <si>
    <t>Dragon Server (5)</t>
  </si>
  <si>
    <t>DS004-02</t>
  </si>
  <si>
    <t>Dragon Server (10)</t>
  </si>
  <si>
    <t>NIF3023000</t>
  </si>
  <si>
    <t>NIF3023FRU</t>
  </si>
  <si>
    <t>NIF4002000</t>
  </si>
  <si>
    <t>NIF4002FRU</t>
  </si>
  <si>
    <t>NIF4003000</t>
  </si>
  <si>
    <t>NIF4003FRU</t>
  </si>
  <si>
    <t>NIF4004FRU</t>
  </si>
  <si>
    <t>NIF4005000</t>
  </si>
  <si>
    <t>NS-PM-LIC-1</t>
  </si>
  <si>
    <t>NS-PM-CD</t>
  </si>
  <si>
    <t>cPCI, Four Port 10/100 Ethernet Card (IP600 Series FRU)</t>
  </si>
  <si>
    <t>cPCI 1-port E-1 CSU/DSU Card (Cable not included) (IP300)</t>
  </si>
  <si>
    <t>ISDN, BRI 1-port S/T, cPCI Interface Card (order cable) (IP300)</t>
  </si>
  <si>
    <t>CPCI, Luna Accelerator card (for BB2350, BB2351, BB2352)</t>
  </si>
  <si>
    <t>Dual Port Ethernet cPCI Interface (IP330)</t>
  </si>
  <si>
    <t>ATM 155 Mbps PCI Card-MMF (IP440 models IP1007/4/5)</t>
  </si>
  <si>
    <t>IP400 Series Hard Drive-FRU</t>
  </si>
  <si>
    <t>IP600 Series Fan Tray</t>
  </si>
  <si>
    <t>Hard Drive Redundancy Kit (for IP400)</t>
  </si>
  <si>
    <t>F5-SV-PM-5000-S</t>
  </si>
  <si>
    <t>F5-SV-ST-5000-R</t>
  </si>
  <si>
    <t>F5-SV-ST-5000-S</t>
  </si>
  <si>
    <t>TR-SPT901-002</t>
  </si>
  <si>
    <t>TR-WST801-002</t>
  </si>
  <si>
    <t>AS-ONSP</t>
  </si>
  <si>
    <t>PAS-EP-NBD-012</t>
  </si>
  <si>
    <t>PAS-EP-NBDS-012</t>
  </si>
  <si>
    <t>PAS-EP-SBD4-012</t>
  </si>
  <si>
    <t>PAS-EP-SBD2-012</t>
  </si>
  <si>
    <t>PAS-EP-RTC4-012</t>
  </si>
  <si>
    <t>PAS-EP-RTC2-012</t>
  </si>
  <si>
    <t>PC-REPAIR</t>
  </si>
  <si>
    <t>PC-SERVICES</t>
  </si>
  <si>
    <t>PC-PC-DIST-101</t>
  </si>
  <si>
    <t>PC-EP-SBD2-012</t>
  </si>
  <si>
    <t>PC-EP-SBD2-036</t>
  </si>
  <si>
    <t>PC-EP-RTC2-012</t>
  </si>
  <si>
    <t>PC-EP-RTC2-036</t>
  </si>
  <si>
    <t>PC-EP-NBD-ID-12</t>
  </si>
  <si>
    <t xml:space="preserve">PC-EP-NBDC-ID-12 </t>
  </si>
  <si>
    <t>CPFW-ENC-25-3DES-V41 Firewall-1 Encryption Module for 25 IP Addresses</t>
  </si>
  <si>
    <t>PS4180001</t>
  </si>
  <si>
    <t>CPFW-ENC-50-3DES-V41 Firewall-1 Encryption Module for 50 IP Addresses</t>
  </si>
  <si>
    <t>PS4181001</t>
  </si>
  <si>
    <t>C.4.      Assemblies - Octopus</t>
  </si>
  <si>
    <t>6C407</t>
  </si>
  <si>
    <t>Spare Fan Tray Module for the 6C107</t>
  </si>
  <si>
    <t>FRU,PCI,LUNA VPN Enc NIC (IP440 Only)</t>
  </si>
  <si>
    <t>SSR-FDDI-02</t>
  </si>
  <si>
    <t>PS4291000</t>
  </si>
  <si>
    <t>CPTC-FGM-U-V41 FloodGate-1 Module w/ unlimited IP addresses</t>
  </si>
  <si>
    <r>
      <t>MMF</t>
    </r>
    <r>
      <rPr>
        <sz val="8"/>
        <color indexed="8"/>
        <rFont val="Arial Narrow"/>
        <family val="2"/>
      </rPr>
      <t xml:space="preserve"> - (2) ST to (1) SC Duplex, PVC, 0.5 metre.</t>
    </r>
  </si>
  <si>
    <t>9342124-1M</t>
  </si>
  <si>
    <r>
      <t>MMF</t>
    </r>
    <r>
      <rPr>
        <sz val="8"/>
        <color indexed="8"/>
        <rFont val="Arial Narrow"/>
        <family val="2"/>
      </rPr>
      <t xml:space="preserve"> - (2) ST to (1) SC Duplex, PVC, 1 metre.</t>
    </r>
  </si>
  <si>
    <t>9342124-2M</t>
  </si>
  <si>
    <r>
      <t>MMF</t>
    </r>
    <r>
      <rPr>
        <sz val="8"/>
        <color indexed="8"/>
        <rFont val="Arial Narrow"/>
        <family val="2"/>
      </rPr>
      <t xml:space="preserve"> - (2) ST to (1) SC Duplex, PVC, 2 metres.</t>
    </r>
  </si>
  <si>
    <t>9342124-3M</t>
  </si>
  <si>
    <r>
      <t>MMF</t>
    </r>
    <r>
      <rPr>
        <sz val="8"/>
        <color indexed="8"/>
        <rFont val="Arial Narrow"/>
        <family val="2"/>
      </rPr>
      <t xml:space="preserve"> - (2) ST to (1) SC Duplex, PVC, 3 metres.</t>
    </r>
  </si>
  <si>
    <t>9342124-5M</t>
  </si>
  <si>
    <r>
      <t>MMF</t>
    </r>
    <r>
      <rPr>
        <sz val="8"/>
        <color indexed="8"/>
        <rFont val="Arial Narrow"/>
        <family val="2"/>
      </rPr>
      <t xml:space="preserve"> - (2) ST to (1) SC Duplex, PVC, 5 metres.</t>
    </r>
  </si>
  <si>
    <t>9342124-10M</t>
  </si>
  <si>
    <t>AS-EP-SBD3-012</t>
  </si>
  <si>
    <t>12 Month Express Parts-SBD 4-hr M-F Group H. List Price Band: $200,000 (ePAK - 24x7 Unlimited phone support, Firmware upgrade &amp; Same Business Day (4hr) Replacement Parts)</t>
  </si>
  <si>
    <t>On-site Engineering service during Business hours, Price per Hour (discount for customers with support contracts)</t>
  </si>
  <si>
    <t>12 Month Express Parts-RTC 4-hr, 24X7 Group G. List Price Band: $100,000 (ePAK - 24x7 Unlimited phone support, Firmware upgrade &amp; Round the Clock 24X7 (4hr) Replacement Parts)</t>
  </si>
  <si>
    <t>12 Month Express Parts-RTC 4-hr, 24X7 Group H. List Price Band: $200,000 (ePAK - 24x7 Unlimited phone support, Firmware upgrade &amp; Round the Clock 24X7 (4hr) Replacement Parts)</t>
  </si>
  <si>
    <r>
      <t>MMF</t>
    </r>
    <r>
      <rPr>
        <sz val="8"/>
        <color indexed="8"/>
        <rFont val="Arial Narrow"/>
        <family val="2"/>
      </rPr>
      <t xml:space="preserve"> - (1) SC Duplex to (1) SC Duplex, PVC, 1 metre.</t>
    </r>
  </si>
  <si>
    <t>Opticom iView Capacity - provides views of current and historical performance including peak-hour utilization and chronically under and over utilization. Requires OPC-EIS001</t>
  </si>
  <si>
    <t>6 Port 10/100/1000 Layer-3 switch w/3 option slots</t>
  </si>
  <si>
    <t>48 Port 10/100 Standalone Layer-3 switch w/3 option slots</t>
  </si>
  <si>
    <t>Per software licence NetSight EST (Bundle EM+SM/TM) support, 24x7 unlimited phone support and software upgrades</t>
  </si>
  <si>
    <t>Per software licence NetSight Policy Manager support, 24x7 unlimited phone support and software upgrades</t>
  </si>
  <si>
    <t>Dragon Intrusion Detection Software, Business Hours unlimited phone support and software upgrades</t>
  </si>
  <si>
    <t>Dragon Intrusion Detection Software, 24x7 unlimited phone support and software upgrades</t>
  </si>
  <si>
    <t>SPECTRUM Support, Business Hours unlimited phone, and software upgrades</t>
  </si>
  <si>
    <t>SPECTRUM Support, 24x7 unlimited phone, and software upgrades</t>
  </si>
</sst>
</file>

<file path=xl/styles.xml><?xml version="1.0" encoding="utf-8"?>
<styleSheet xmlns="http://schemas.openxmlformats.org/spreadsheetml/2006/main">
  <numFmts count="4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00_);\(#,##0.000\)"/>
    <numFmt numFmtId="182" formatCode=";;;"/>
    <numFmt numFmtId="183" formatCode="0.00_);\(0.00\)"/>
    <numFmt numFmtId="184" formatCode="[$$-409]#,##0.00"/>
    <numFmt numFmtId="185" formatCode="[$$-409]#,##0"/>
    <numFmt numFmtId="186" formatCode="0.00000"/>
    <numFmt numFmtId="187" formatCode="0.0000"/>
    <numFmt numFmtId="188" formatCode="&quot;$&quot;#,##0.000000_);\(&quot;$&quot;#,##0.000000\)"/>
    <numFmt numFmtId="189" formatCode="&quot;$&quot;#,##0"/>
    <numFmt numFmtId="190" formatCode="[$$-409]#,##0_);\([$$-409]#,##0\)"/>
    <numFmt numFmtId="191" formatCode="mmm\-yyyy"/>
    <numFmt numFmtId="192" formatCode="&quot;Yes&quot;;&quot;Yes&quot;;&quot;No&quot;"/>
    <numFmt numFmtId="193" formatCode="&quot;True&quot;;&quot;True&quot;;&quot;False&quot;"/>
    <numFmt numFmtId="194" formatCode="&quot;On&quot;;&quot;On&quot;;&quot;Off&quot;"/>
    <numFmt numFmtId="195" formatCode="[$€-2]\ #,##0_);\([$€-2]\ #,##0\)"/>
    <numFmt numFmtId="196" formatCode="[$€-2]\ #,##0.00_);\([$€-2]\ #,##0.00\)"/>
    <numFmt numFmtId="197" formatCode="0.0%"/>
    <numFmt numFmtId="198" formatCode="_(* #,##0.0000000_);_(* \(#,##0.0000000\);_(* &quot;-&quot;??_);_(@_)"/>
    <numFmt numFmtId="199" formatCode="[$$-409]#,##0_ ;\-[$$-409]#,##0\ "/>
  </numFmts>
  <fonts count="72">
    <font>
      <sz val="10"/>
      <name val="Arial"/>
      <family val="0"/>
    </font>
    <font>
      <b/>
      <sz val="16"/>
      <name val="Arial"/>
      <family val="2"/>
    </font>
    <font>
      <b/>
      <sz val="10"/>
      <name val="Arial"/>
      <family val="2"/>
    </font>
    <font>
      <b/>
      <sz val="8"/>
      <color indexed="8"/>
      <name val="Arial Narrow"/>
      <family val="2"/>
    </font>
    <font>
      <b/>
      <sz val="10"/>
      <color indexed="8"/>
      <name val="Arial Narrow"/>
      <family val="2"/>
    </font>
    <font>
      <sz val="10"/>
      <color indexed="8"/>
      <name val="Arial Narrow"/>
      <family val="2"/>
    </font>
    <font>
      <sz val="8"/>
      <color indexed="8"/>
      <name val="Arial Narrow"/>
      <family val="2"/>
    </font>
    <font>
      <sz val="8"/>
      <name val="Arial Narrow"/>
      <family val="2"/>
    </font>
    <font>
      <b/>
      <sz val="10"/>
      <name val="Arial Narrow"/>
      <family val="2"/>
    </font>
    <font>
      <b/>
      <sz val="8"/>
      <name val="Arial Narrow"/>
      <family val="2"/>
    </font>
    <font>
      <u val="single"/>
      <sz val="8"/>
      <name val="Arial Narrow"/>
      <family val="2"/>
    </font>
    <font>
      <sz val="8"/>
      <name val="MS Sans Serif"/>
      <family val="0"/>
    </font>
    <font>
      <b/>
      <i/>
      <sz val="26"/>
      <color indexed="10"/>
      <name val="Arial Narrow"/>
      <family val="2"/>
    </font>
    <font>
      <sz val="10"/>
      <name val="Arial Narrow"/>
      <family val="2"/>
    </font>
    <font>
      <sz val="10"/>
      <color indexed="10"/>
      <name val="Arial Narrow"/>
      <family val="2"/>
    </font>
    <font>
      <sz val="10"/>
      <color indexed="17"/>
      <name val="Arial Narrow"/>
      <family val="2"/>
    </font>
    <font>
      <b/>
      <sz val="14"/>
      <name val="Arial Narrow"/>
      <family val="2"/>
    </font>
    <font>
      <sz val="26"/>
      <name val="Arial Narrow"/>
      <family val="2"/>
    </font>
    <font>
      <b/>
      <sz val="26"/>
      <name val="Arial Narrow"/>
      <family val="2"/>
    </font>
    <font>
      <b/>
      <sz val="18"/>
      <name val="Arial Narrow"/>
      <family val="2"/>
    </font>
    <font>
      <b/>
      <sz val="9"/>
      <color indexed="10"/>
      <name val="Arial Narrow"/>
      <family val="2"/>
    </font>
    <font>
      <b/>
      <u val="single"/>
      <sz val="9"/>
      <color indexed="10"/>
      <name val="Arial Narrow"/>
      <family val="2"/>
    </font>
    <font>
      <b/>
      <sz val="9"/>
      <color indexed="17"/>
      <name val="Arial Narrow"/>
      <family val="2"/>
    </font>
    <font>
      <b/>
      <sz val="9"/>
      <color indexed="8"/>
      <name val="Arial Narrow"/>
      <family val="2"/>
    </font>
    <font>
      <b/>
      <sz val="9"/>
      <name val="Arial Narrow"/>
      <family val="2"/>
    </font>
    <font>
      <b/>
      <sz val="10"/>
      <color indexed="10"/>
      <name val="Arial Narrow"/>
      <family val="2"/>
    </font>
    <font>
      <b/>
      <sz val="10"/>
      <color indexed="17"/>
      <name val="Arial Narrow"/>
      <family val="2"/>
    </font>
    <font>
      <b/>
      <u val="single"/>
      <sz val="16"/>
      <color indexed="12"/>
      <name val="Arial Narrow"/>
      <family val="2"/>
    </font>
    <font>
      <b/>
      <sz val="12"/>
      <name val="Arial Narrow"/>
      <family val="2"/>
    </font>
    <font>
      <sz val="8"/>
      <color indexed="10"/>
      <name val="Arial Narrow"/>
      <family val="2"/>
    </font>
    <font>
      <sz val="8"/>
      <color indexed="17"/>
      <name val="Arial Narrow"/>
      <family val="2"/>
    </font>
    <font>
      <b/>
      <sz val="8"/>
      <color indexed="10"/>
      <name val="Arial Narrow"/>
      <family val="2"/>
    </font>
    <font>
      <b/>
      <sz val="8"/>
      <color indexed="17"/>
      <name val="Arial Narrow"/>
      <family val="2"/>
    </font>
    <font>
      <sz val="8"/>
      <name val="Arial"/>
      <family val="0"/>
    </font>
    <font>
      <b/>
      <u val="single"/>
      <sz val="14"/>
      <color indexed="12"/>
      <name val="Arial Narrow"/>
      <family val="2"/>
    </font>
    <font>
      <b/>
      <sz val="11"/>
      <name val="Arial Narrow"/>
      <family val="2"/>
    </font>
    <font>
      <sz val="10"/>
      <color indexed="8"/>
      <name val="MS Sans Serif"/>
      <family val="0"/>
    </font>
    <font>
      <b/>
      <sz val="16"/>
      <color indexed="12"/>
      <name val="Arial Narrow"/>
      <family val="2"/>
    </font>
    <font>
      <u val="single"/>
      <sz val="16"/>
      <color indexed="12"/>
      <name val="Arial Narrow"/>
      <family val="2"/>
    </font>
    <font>
      <u val="single"/>
      <sz val="10"/>
      <color indexed="12"/>
      <name val="Arial Narrow"/>
      <family val="2"/>
    </font>
    <font>
      <b/>
      <sz val="8"/>
      <name val="Tahoma"/>
      <family val="0"/>
    </font>
    <font>
      <sz val="8"/>
      <name val="Tahoma"/>
      <family val="0"/>
    </font>
    <font>
      <sz val="16"/>
      <color indexed="12"/>
      <name val="Arial Narrow"/>
      <family val="2"/>
    </font>
    <font>
      <sz val="11"/>
      <name val="Arial"/>
      <family val="2"/>
    </font>
    <font>
      <sz val="10"/>
      <color indexed="10"/>
      <name val="Arial"/>
      <family val="2"/>
    </font>
    <font>
      <b/>
      <sz val="12"/>
      <color indexed="10"/>
      <name val="Arial"/>
      <family val="2"/>
    </font>
    <font>
      <b/>
      <sz val="12"/>
      <name val="Arial"/>
      <family val="2"/>
    </font>
    <font>
      <b/>
      <sz val="12"/>
      <color indexed="57"/>
      <name val="Arial"/>
      <family val="2"/>
    </font>
    <font>
      <b/>
      <sz val="12"/>
      <color indexed="39"/>
      <name val="Arial"/>
      <family val="2"/>
    </font>
    <font>
      <sz val="12"/>
      <name val="Arial"/>
      <family val="2"/>
    </font>
    <font>
      <sz val="10"/>
      <color indexed="57"/>
      <name val="Arial"/>
      <family val="2"/>
    </font>
    <font>
      <sz val="10"/>
      <color indexed="12"/>
      <name val="Arial"/>
      <family val="2"/>
    </font>
    <font>
      <b/>
      <sz val="10"/>
      <color indexed="12"/>
      <name val="Arial"/>
      <family val="2"/>
    </font>
    <font>
      <b/>
      <sz val="10"/>
      <color indexed="57"/>
      <name val="Arial"/>
      <family val="2"/>
    </font>
    <font>
      <b/>
      <i/>
      <sz val="12"/>
      <color indexed="10"/>
      <name val="Arial"/>
      <family val="2"/>
    </font>
    <font>
      <sz val="8"/>
      <color indexed="8"/>
      <name val="Arial"/>
      <family val="2"/>
    </font>
    <font>
      <b/>
      <sz val="10"/>
      <color indexed="12"/>
      <name val="Arial Narrow"/>
      <family val="2"/>
    </font>
    <font>
      <b/>
      <sz val="12"/>
      <color indexed="18"/>
      <name val="Arial"/>
      <family val="2"/>
    </font>
    <font>
      <sz val="10"/>
      <color indexed="18"/>
      <name val="Arial"/>
      <family val="2"/>
    </font>
    <font>
      <b/>
      <i/>
      <sz val="14"/>
      <name val="Arial"/>
      <family val="2"/>
    </font>
    <font>
      <sz val="14"/>
      <name val="Arial"/>
      <family val="2"/>
    </font>
    <font>
      <b/>
      <sz val="14"/>
      <name val="Arial"/>
      <family val="2"/>
    </font>
    <font>
      <sz val="9"/>
      <name val="Arial Narrow"/>
      <family val="2"/>
    </font>
    <font>
      <u val="single"/>
      <sz val="10"/>
      <color indexed="12"/>
      <name val="Arial"/>
      <family val="0"/>
    </font>
    <font>
      <u val="single"/>
      <sz val="10"/>
      <color indexed="36"/>
      <name val="Arial"/>
      <family val="0"/>
    </font>
    <font>
      <b/>
      <sz val="8"/>
      <color indexed="12"/>
      <name val="Arial Narrow"/>
      <family val="2"/>
    </font>
    <font>
      <b/>
      <i/>
      <sz val="8"/>
      <color indexed="10"/>
      <name val="Arial Narrow"/>
      <family val="2"/>
    </font>
    <font>
      <sz val="12"/>
      <color indexed="10"/>
      <name val="Arial Narrow"/>
      <family val="2"/>
    </font>
    <font>
      <b/>
      <sz val="12"/>
      <color indexed="10"/>
      <name val="Arial Narrow"/>
      <family val="2"/>
    </font>
    <font>
      <b/>
      <sz val="10"/>
      <color indexed="10"/>
      <name val="Arial"/>
      <family val="2"/>
    </font>
    <font>
      <b/>
      <sz val="8"/>
      <name val="Arial"/>
      <family val="2"/>
    </font>
    <font>
      <b/>
      <sz val="20"/>
      <color indexed="14"/>
      <name val="Arial"/>
      <family val="2"/>
    </font>
  </fonts>
  <fills count="8">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53"/>
        <bgColor indexed="64"/>
      </patternFill>
    </fill>
  </fills>
  <borders count="60">
    <border>
      <left/>
      <right/>
      <top/>
      <bottom/>
      <diagonal/>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ck"/>
      <right style="double"/>
      <top style="thick"/>
      <bottom style="double"/>
    </border>
    <border>
      <left>
        <color indexed="63"/>
      </left>
      <right>
        <color indexed="63"/>
      </right>
      <top style="thick"/>
      <bottom style="double"/>
    </border>
    <border>
      <left>
        <color indexed="63"/>
      </left>
      <right style="thick"/>
      <top style="thick"/>
      <bottom style="double"/>
    </border>
    <border>
      <left style="thick"/>
      <right style="thick"/>
      <top style="thick"/>
      <bottom style="double"/>
    </border>
    <border>
      <left style="thick"/>
      <right style="double"/>
      <top>
        <color indexed="63"/>
      </top>
      <bottom>
        <color indexed="63"/>
      </bottom>
    </border>
    <border>
      <left style="double"/>
      <right style="thick"/>
      <top style="double"/>
      <bottom>
        <color indexed="63"/>
      </bottom>
    </border>
    <border>
      <left style="double"/>
      <right style="thick"/>
      <top>
        <color indexed="63"/>
      </top>
      <bottom>
        <color indexed="63"/>
      </bottom>
    </border>
    <border>
      <left style="thick"/>
      <right style="double"/>
      <top>
        <color indexed="63"/>
      </top>
      <bottom style="thick"/>
    </border>
    <border>
      <left>
        <color indexed="63"/>
      </left>
      <right>
        <color indexed="63"/>
      </right>
      <top>
        <color indexed="63"/>
      </top>
      <bottom style="thick"/>
    </border>
    <border>
      <left style="double"/>
      <right style="thick"/>
      <top>
        <color indexed="63"/>
      </top>
      <bottom style="thick"/>
    </border>
    <border>
      <left style="thin"/>
      <right style="thin"/>
      <top style="thin"/>
      <bottom>
        <color indexed="63"/>
      </bottom>
    </border>
    <border>
      <left style="thin"/>
      <right style="thin"/>
      <top>
        <color indexed="63"/>
      </top>
      <bottom style="thin"/>
    </border>
    <border>
      <left style="thick"/>
      <right style="double"/>
      <top style="double"/>
      <bottom style="thick"/>
    </border>
    <border>
      <left>
        <color indexed="63"/>
      </left>
      <right>
        <color indexed="63"/>
      </right>
      <top style="double"/>
      <bottom style="thick"/>
    </border>
    <border>
      <left>
        <color indexed="63"/>
      </left>
      <right style="thick"/>
      <top style="double"/>
      <bottom style="thick"/>
    </border>
    <border>
      <left style="thick"/>
      <right style="thick"/>
      <top style="double"/>
      <bottom style="thick"/>
    </border>
    <border>
      <left style="double"/>
      <right style="double"/>
      <top style="double"/>
      <bottom style="double"/>
    </border>
    <border>
      <left>
        <color indexed="63"/>
      </left>
      <right>
        <color indexed="63"/>
      </right>
      <top>
        <color indexed="63"/>
      </top>
      <bottom style="double"/>
    </border>
    <border>
      <left style="thin"/>
      <right style="thin"/>
      <top style="medium"/>
      <bottom style="double"/>
    </border>
    <border>
      <left style="thin"/>
      <right style="thin"/>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thick"/>
      <top style="double"/>
      <bottom style="double"/>
    </border>
    <border>
      <left style="thick"/>
      <right style="thick"/>
      <top style="double"/>
      <bottom style="double"/>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medium"/>
      <right>
        <color indexed="63"/>
      </right>
      <top style="double"/>
      <bottom>
        <color indexed="63"/>
      </bottom>
    </border>
    <border>
      <left style="medium"/>
      <right>
        <color indexed="63"/>
      </right>
      <top>
        <color indexed="63"/>
      </top>
      <bottom>
        <color indexed="63"/>
      </bottom>
    </border>
    <border>
      <left style="medium"/>
      <right style="medium"/>
      <top style="medium"/>
      <bottom style="medium"/>
    </border>
    <border>
      <left>
        <color indexed="63"/>
      </left>
      <right style="thin"/>
      <top style="double"/>
      <bottom style="double"/>
    </border>
    <border>
      <left style="thin"/>
      <right>
        <color indexed="63"/>
      </right>
      <top style="thin"/>
      <bottom style="thin"/>
    </border>
    <border>
      <left>
        <color indexed="63"/>
      </left>
      <right style="thin"/>
      <top style="thin"/>
      <bottom style="thin"/>
    </border>
    <border>
      <left style="thin"/>
      <right style="double"/>
      <top style="double"/>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10"/>
      </right>
      <top>
        <color indexed="63"/>
      </top>
      <bottom style="thin">
        <color indexed="10"/>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color indexed="63"/>
      </top>
      <bottom style="medium"/>
    </border>
    <border>
      <left style="thick"/>
      <right>
        <color indexed="63"/>
      </right>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36" fillId="0" borderId="0">
      <alignment/>
      <protection/>
    </xf>
    <xf numFmtId="0" fontId="64"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8">
    <xf numFmtId="0" fontId="0" fillId="0" borderId="0" xfId="0" applyAlignment="1">
      <alignment/>
    </xf>
    <xf numFmtId="0" fontId="2" fillId="0" borderId="1" xfId="0" applyFont="1" applyBorder="1" applyAlignment="1">
      <alignment horizont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0" fillId="0" borderId="0" xfId="0" applyFont="1" applyAlignment="1">
      <alignment vertical="center"/>
    </xf>
    <xf numFmtId="0" fontId="7" fillId="0" borderId="8" xfId="0" applyFont="1" applyBorder="1" applyAlignment="1" applyProtection="1">
      <alignment horizontal="left" vertical="top"/>
      <protection locked="0"/>
    </xf>
    <xf numFmtId="0" fontId="7" fillId="0" borderId="8" xfId="0" applyFont="1" applyBorder="1" applyAlignment="1" applyProtection="1" quotePrefix="1">
      <alignment horizontal="center" vertical="top" wrapText="1"/>
      <protection locked="0"/>
    </xf>
    <xf numFmtId="0" fontId="7" fillId="0" borderId="8" xfId="0" applyFont="1" applyBorder="1" applyAlignment="1">
      <alignment horizontal="left"/>
    </xf>
    <xf numFmtId="0" fontId="0" fillId="0" borderId="0" xfId="0" applyFont="1" applyAlignment="1">
      <alignment/>
    </xf>
    <xf numFmtId="0" fontId="7" fillId="0" borderId="9" xfId="0" applyFont="1" applyFill="1" applyBorder="1" applyAlignment="1">
      <alignment horizontal="left"/>
    </xf>
    <xf numFmtId="0" fontId="7" fillId="0" borderId="9" xfId="0" applyFont="1" applyBorder="1" applyAlignment="1">
      <alignment horizontal="left"/>
    </xf>
    <xf numFmtId="0" fontId="7" fillId="0" borderId="9" xfId="0" applyFont="1" applyBorder="1" applyAlignment="1" applyProtection="1">
      <alignment horizontal="left" vertical="top" wrapText="1"/>
      <protection locked="0"/>
    </xf>
    <xf numFmtId="0" fontId="7" fillId="0" borderId="9" xfId="0" applyFont="1" applyBorder="1" applyAlignment="1" applyProtection="1" quotePrefix="1">
      <alignment horizontal="center" vertical="top" wrapText="1"/>
      <protection locked="0"/>
    </xf>
    <xf numFmtId="0" fontId="7" fillId="0" borderId="9" xfId="0" applyFont="1" applyBorder="1" applyAlignment="1">
      <alignment horizontal="left" vertical="top" wrapText="1"/>
    </xf>
    <xf numFmtId="0" fontId="7" fillId="0" borderId="9" xfId="0" applyFont="1" applyFill="1" applyBorder="1" applyAlignment="1">
      <alignment/>
    </xf>
    <xf numFmtId="0" fontId="7" fillId="0" borderId="9" xfId="0" applyFont="1" applyBorder="1" applyAlignment="1">
      <alignment/>
    </xf>
    <xf numFmtId="0" fontId="7" fillId="0" borderId="9" xfId="0" applyFont="1" applyBorder="1" applyAlignment="1">
      <alignment vertical="top" wrapText="1"/>
    </xf>
    <xf numFmtId="0" fontId="0" fillId="0" borderId="0" xfId="0" applyBorder="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9" fillId="0" borderId="0" xfId="0" applyFont="1" applyAlignment="1">
      <alignment/>
    </xf>
    <xf numFmtId="0" fontId="7" fillId="0" borderId="0" xfId="0" applyFont="1" applyAlignment="1">
      <alignment horizontal="left"/>
    </xf>
    <xf numFmtId="0" fontId="9" fillId="3" borderId="0" xfId="0" applyFont="1" applyFill="1" applyBorder="1" applyAlignment="1">
      <alignment horizontal="center" wrapText="1"/>
    </xf>
    <xf numFmtId="180" fontId="9" fillId="3" borderId="0" xfId="0" applyNumberFormat="1" applyFont="1" applyFill="1" applyBorder="1" applyAlignment="1">
      <alignment horizontal="center" wrapText="1"/>
    </xf>
    <xf numFmtId="0" fontId="7" fillId="0" borderId="0" xfId="0" applyFont="1" applyBorder="1" applyAlignment="1">
      <alignment horizontal="left" vertical="top" wrapText="1"/>
    </xf>
    <xf numFmtId="0" fontId="11" fillId="0" borderId="0" xfId="0" applyFont="1" applyAlignment="1">
      <alignment horizontal="left"/>
    </xf>
    <xf numFmtId="0" fontId="7" fillId="0" borderId="0" xfId="0" applyFont="1" applyBorder="1" applyAlignment="1" applyProtection="1">
      <alignment/>
      <protection/>
    </xf>
    <xf numFmtId="0" fontId="7" fillId="0" borderId="0" xfId="0" applyFont="1" applyBorder="1" applyAlignment="1" applyProtection="1">
      <alignment horizontal="left" vertical="top"/>
      <protection/>
    </xf>
    <xf numFmtId="0" fontId="12" fillId="0" borderId="0" xfId="0" applyFont="1" applyBorder="1" applyAlignment="1" applyProtection="1">
      <alignment horizontal="center" vertical="top"/>
      <protection/>
    </xf>
    <xf numFmtId="0" fontId="13" fillId="0" borderId="0" xfId="0" applyFont="1" applyBorder="1" applyAlignment="1" applyProtection="1">
      <alignment vertical="top"/>
      <protection/>
    </xf>
    <xf numFmtId="0" fontId="15" fillId="0" borderId="0" xfId="0" applyFont="1" applyBorder="1" applyAlignment="1" applyProtection="1">
      <alignment vertical="top"/>
      <protection/>
    </xf>
    <xf numFmtId="0" fontId="5" fillId="0" borderId="0" xfId="0" applyFont="1" applyBorder="1" applyAlignment="1" applyProtection="1">
      <alignment vertical="top"/>
      <protection/>
    </xf>
    <xf numFmtId="0" fontId="8"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9" fontId="15" fillId="0" borderId="0" xfId="18" applyFont="1" applyBorder="1" applyAlignment="1" applyProtection="1">
      <alignment horizontal="right" vertical="top"/>
      <protection/>
    </xf>
    <xf numFmtId="3" fontId="8" fillId="0" borderId="0" xfId="0" applyNumberFormat="1" applyFont="1" applyBorder="1" applyAlignment="1" applyProtection="1">
      <alignment vertical="top"/>
      <protection/>
    </xf>
    <xf numFmtId="0" fontId="16" fillId="0" borderId="0" xfId="0" applyFont="1" applyBorder="1" applyAlignment="1" applyProtection="1" quotePrefix="1">
      <alignment horizontal="center" vertical="top"/>
      <protection/>
    </xf>
    <xf numFmtId="0" fontId="7" fillId="0" borderId="10" xfId="0" applyFont="1" applyBorder="1" applyAlignment="1" applyProtection="1">
      <alignment horizontal="left" vertical="top"/>
      <protection/>
    </xf>
    <xf numFmtId="0" fontId="17" fillId="0" borderId="0" xfId="0" applyFont="1" applyBorder="1" applyAlignment="1" applyProtection="1">
      <alignment vertical="top"/>
      <protection/>
    </xf>
    <xf numFmtId="0" fontId="18" fillId="0" borderId="0" xfId="0" applyFont="1" applyBorder="1" applyAlignment="1" applyProtection="1">
      <alignment vertical="top"/>
      <protection/>
    </xf>
    <xf numFmtId="0" fontId="9" fillId="4" borderId="11" xfId="0" applyFont="1" applyFill="1" applyBorder="1" applyAlignment="1" applyProtection="1">
      <alignment horizontal="center" vertical="center" wrapText="1"/>
      <protection/>
    </xf>
    <xf numFmtId="0" fontId="19" fillId="4" borderId="11"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9" fontId="22" fillId="4" borderId="11" xfId="18" applyFont="1" applyFill="1" applyBorder="1" applyAlignment="1" applyProtection="1">
      <alignment horizontal="center" vertical="center" wrapText="1"/>
      <protection/>
    </xf>
    <xf numFmtId="3" fontId="23" fillId="4" borderId="11" xfId="0" applyNumberFormat="1" applyFont="1" applyFill="1" applyBorder="1" applyAlignment="1" applyProtection="1">
      <alignment horizontal="center" vertical="center" wrapText="1"/>
      <protection/>
    </xf>
    <xf numFmtId="0" fontId="24" fillId="0" borderId="0" xfId="0" applyFont="1" applyBorder="1" applyAlignment="1" applyProtection="1">
      <alignment vertical="top"/>
      <protection/>
    </xf>
    <xf numFmtId="0" fontId="25" fillId="0" borderId="0" xfId="0" applyFont="1" applyFill="1" applyBorder="1" applyAlignment="1" applyProtection="1">
      <alignment horizontal="center" vertical="top"/>
      <protection/>
    </xf>
    <xf numFmtId="0" fontId="26" fillId="0" borderId="0" xfId="0" applyFont="1" applyBorder="1" applyAlignment="1" applyProtection="1">
      <alignment vertical="top"/>
      <protection/>
    </xf>
    <xf numFmtId="0" fontId="8" fillId="4" borderId="12" xfId="0" applyFont="1" applyFill="1" applyBorder="1" applyAlignment="1" applyProtection="1">
      <alignment horizontal="center" vertical="top"/>
      <protection/>
    </xf>
    <xf numFmtId="0" fontId="8" fillId="0" borderId="0" xfId="0" applyFont="1" applyFill="1" applyBorder="1" applyAlignment="1" applyProtection="1">
      <alignment horizontal="center" vertical="top"/>
      <protection/>
    </xf>
    <xf numFmtId="0" fontId="13" fillId="0" borderId="0" xfId="0" applyFont="1" applyBorder="1" applyAlignment="1" applyProtection="1">
      <alignment vertical="top"/>
      <protection locked="0"/>
    </xf>
    <xf numFmtId="0" fontId="7" fillId="0" borderId="0" xfId="0" applyFont="1" applyFill="1" applyBorder="1" applyAlignment="1" applyProtection="1">
      <alignment horizontal="left" vertical="top"/>
      <protection/>
    </xf>
    <xf numFmtId="0" fontId="27" fillId="0" borderId="0" xfId="0" applyFont="1" applyFill="1" applyBorder="1" applyAlignment="1" applyProtection="1">
      <alignment horizontal="center" vertical="top"/>
      <protection/>
    </xf>
    <xf numFmtId="0" fontId="13" fillId="0" borderId="0" xfId="0" applyFont="1" applyFill="1" applyBorder="1" applyAlignment="1" applyProtection="1">
      <alignment vertical="top"/>
      <protection/>
    </xf>
    <xf numFmtId="0" fontId="26" fillId="0" borderId="0" xfId="0" applyFont="1" applyFill="1" applyBorder="1" applyAlignment="1" applyProtection="1">
      <alignment vertical="top"/>
      <protection/>
    </xf>
    <xf numFmtId="0" fontId="7" fillId="0" borderId="0" xfId="0" applyFont="1" applyBorder="1" applyAlignment="1" applyProtection="1">
      <alignment horizontal="center" vertical="top"/>
      <protection locked="0"/>
    </xf>
    <xf numFmtId="0" fontId="28" fillId="0" borderId="0" xfId="0" applyFont="1" applyFill="1" applyBorder="1" applyAlignment="1" applyProtection="1">
      <alignment horizontal="center" vertical="top"/>
      <protection/>
    </xf>
    <xf numFmtId="9" fontId="7" fillId="0" borderId="0" xfId="0" applyNumberFormat="1" applyFont="1" applyBorder="1" applyAlignment="1" applyProtection="1">
      <alignment vertical="top" wrapText="1"/>
      <protection locked="0"/>
    </xf>
    <xf numFmtId="37" fontId="6" fillId="0" borderId="0" xfId="0" applyNumberFormat="1" applyFont="1" applyBorder="1" applyAlignment="1" applyProtection="1">
      <alignment vertical="top"/>
      <protection locked="0"/>
    </xf>
    <xf numFmtId="0" fontId="7" fillId="0" borderId="0" xfId="0" applyFont="1" applyAlignment="1" applyProtection="1">
      <alignment horizontal="center" vertical="top"/>
      <protection locked="0"/>
    </xf>
    <xf numFmtId="0" fontId="7" fillId="0" borderId="0" xfId="0" applyFont="1" applyBorder="1" applyAlignment="1" applyProtection="1">
      <alignment horizontal="left" vertical="top" wrapText="1"/>
      <protection locked="0"/>
    </xf>
    <xf numFmtId="0" fontId="9" fillId="0" borderId="0" xfId="0" applyFont="1" applyBorder="1" applyAlignment="1" applyProtection="1">
      <alignment vertical="top" wrapText="1"/>
      <protection locked="0"/>
    </xf>
    <xf numFmtId="0" fontId="7" fillId="0" borderId="0" xfId="0" applyFont="1" applyBorder="1" applyAlignment="1" applyProtection="1">
      <alignment horizontal="center" vertical="top" wrapText="1"/>
      <protection locked="0"/>
    </xf>
    <xf numFmtId="9" fontId="30" fillId="0" borderId="0" xfId="18" applyFont="1" applyBorder="1" applyAlignment="1" applyProtection="1">
      <alignment vertical="top"/>
      <protection locked="0"/>
    </xf>
    <xf numFmtId="3" fontId="9" fillId="0" borderId="0" xfId="0" applyNumberFormat="1" applyFont="1" applyBorder="1" applyAlignment="1" applyProtection="1">
      <alignment vertical="top" wrapText="1"/>
      <protection locked="0"/>
    </xf>
    <xf numFmtId="9" fontId="30" fillId="0" borderId="0" xfId="18" applyNumberFormat="1" applyFont="1" applyBorder="1" applyAlignment="1" applyProtection="1">
      <alignment vertical="top"/>
      <protection locked="0"/>
    </xf>
    <xf numFmtId="0" fontId="7" fillId="0" borderId="0" xfId="0" applyFont="1" applyBorder="1" applyAlignment="1" applyProtection="1">
      <alignment vertical="top" wrapText="1"/>
      <protection locked="0"/>
    </xf>
    <xf numFmtId="0" fontId="9" fillId="0" borderId="0" xfId="0" applyFont="1" applyAlignment="1" applyProtection="1">
      <alignment vertical="top"/>
      <protection locked="0"/>
    </xf>
    <xf numFmtId="0" fontId="7" fillId="0" borderId="0" xfId="0" applyFont="1" applyBorder="1" applyAlignment="1">
      <alignment horizontal="center" vertical="top" wrapText="1"/>
    </xf>
    <xf numFmtId="0" fontId="7" fillId="0" borderId="0" xfId="0" applyFont="1" applyBorder="1" applyAlignment="1" applyProtection="1">
      <alignment horizontal="left" vertical="top"/>
      <protection locked="0"/>
    </xf>
    <xf numFmtId="0" fontId="9" fillId="0" borderId="0" xfId="0" applyFont="1" applyBorder="1" applyAlignment="1" applyProtection="1">
      <alignment vertical="top"/>
      <protection locked="0"/>
    </xf>
    <xf numFmtId="9" fontId="30" fillId="0" borderId="0" xfId="18" applyFont="1" applyBorder="1" applyAlignment="1" applyProtection="1">
      <alignment horizontal="right" vertical="top"/>
      <protection locked="0"/>
    </xf>
    <xf numFmtId="0" fontId="9" fillId="0" borderId="0" xfId="0" applyFont="1" applyBorder="1" applyAlignment="1" applyProtection="1">
      <alignment vertical="top"/>
      <protection/>
    </xf>
    <xf numFmtId="0" fontId="7" fillId="0" borderId="0" xfId="0" applyFont="1" applyFill="1" applyBorder="1" applyAlignment="1" applyProtection="1">
      <alignment vertical="top"/>
      <protection/>
    </xf>
    <xf numFmtId="0" fontId="32" fillId="0" borderId="0" xfId="0" applyFont="1" applyFill="1" applyBorder="1" applyAlignment="1" applyProtection="1">
      <alignment vertical="top"/>
      <protection/>
    </xf>
    <xf numFmtId="39" fontId="9" fillId="0" borderId="0" xfId="0" applyNumberFormat="1" applyFont="1" applyBorder="1" applyAlignment="1" applyProtection="1">
      <alignment vertical="top" wrapText="1"/>
      <protection locked="0"/>
    </xf>
    <xf numFmtId="4" fontId="9" fillId="0" borderId="0" xfId="0" applyNumberFormat="1" applyFont="1" applyBorder="1" applyAlignment="1" applyProtection="1">
      <alignment vertical="top" wrapText="1"/>
      <protection locked="0"/>
    </xf>
    <xf numFmtId="0" fontId="16" fillId="0" borderId="0" xfId="0" applyFont="1" applyFill="1" applyBorder="1" applyAlignment="1" applyProtection="1">
      <alignment horizontal="center" vertical="top"/>
      <protection/>
    </xf>
    <xf numFmtId="0" fontId="8" fillId="0" borderId="0" xfId="0" applyFont="1" applyBorder="1" applyAlignment="1" applyProtection="1">
      <alignment horizontal="center" vertical="top"/>
      <protection/>
    </xf>
    <xf numFmtId="0" fontId="7" fillId="0" borderId="0" xfId="0" applyFont="1" applyBorder="1" applyAlignment="1" applyProtection="1">
      <alignment vertical="top"/>
      <protection/>
    </xf>
    <xf numFmtId="0" fontId="30" fillId="0" borderId="0" xfId="0" applyFont="1" applyBorder="1" applyAlignment="1" applyProtection="1">
      <alignment vertical="top"/>
      <protection/>
    </xf>
    <xf numFmtId="0" fontId="7" fillId="0" borderId="0" xfId="0" applyFont="1" applyBorder="1" applyAlignment="1">
      <alignment vertical="top" wrapText="1"/>
    </xf>
    <xf numFmtId="0" fontId="7" fillId="0" borderId="0" xfId="0" applyFont="1" applyBorder="1" applyAlignment="1" applyProtection="1">
      <alignment vertical="top"/>
      <protection locked="0"/>
    </xf>
    <xf numFmtId="0" fontId="7" fillId="0" borderId="0" xfId="0" applyFont="1" applyBorder="1" applyAlignment="1">
      <alignment horizontal="left" vertical="top"/>
    </xf>
    <xf numFmtId="9" fontId="30" fillId="0" borderId="0" xfId="18" applyFont="1" applyBorder="1" applyAlignment="1" applyProtection="1">
      <alignment vertical="top" wrapText="1"/>
      <protection locked="0"/>
    </xf>
    <xf numFmtId="0" fontId="13" fillId="0" borderId="0" xfId="0" applyFont="1" applyFill="1" applyBorder="1" applyAlignment="1" applyProtection="1">
      <alignment vertical="top"/>
      <protection locked="0"/>
    </xf>
    <xf numFmtId="0" fontId="34" fillId="0" borderId="0" xfId="0" applyFont="1" applyFill="1" applyBorder="1" applyAlignment="1" applyProtection="1">
      <alignment horizontal="center" vertical="top"/>
      <protection/>
    </xf>
    <xf numFmtId="0" fontId="7" fillId="0" borderId="0" xfId="0" applyFont="1" applyBorder="1" applyAlignment="1" applyProtection="1" quotePrefix="1">
      <alignment vertical="top" wrapText="1"/>
      <protection locked="0"/>
    </xf>
    <xf numFmtId="0" fontId="30" fillId="0" borderId="0" xfId="0" applyFont="1" applyFill="1" applyBorder="1" applyAlignment="1" applyProtection="1">
      <alignment vertical="top"/>
      <protection/>
    </xf>
    <xf numFmtId="0" fontId="8" fillId="0" borderId="0" xfId="0" applyFont="1" applyBorder="1" applyAlignment="1" applyProtection="1">
      <alignment vertical="top"/>
      <protection locked="0"/>
    </xf>
    <xf numFmtId="0" fontId="7" fillId="0" borderId="0" xfId="0" applyFont="1" applyFill="1" applyBorder="1" applyAlignment="1" applyProtection="1">
      <alignment horizontal="left" vertical="top"/>
      <protection locked="0"/>
    </xf>
    <xf numFmtId="0" fontId="33" fillId="0" borderId="0" xfId="0" applyFont="1" applyBorder="1" applyAlignment="1">
      <alignment/>
    </xf>
    <xf numFmtId="0" fontId="7" fillId="0" borderId="0" xfId="0" applyFont="1" applyBorder="1" applyAlignment="1" applyProtection="1">
      <alignment horizontal="center" vertical="top"/>
      <protection/>
    </xf>
    <xf numFmtId="0" fontId="35" fillId="0" borderId="0" xfId="0" applyFont="1" applyFill="1" applyBorder="1" applyAlignment="1" applyProtection="1">
      <alignment horizontal="center" vertical="top"/>
      <protection/>
    </xf>
    <xf numFmtId="0" fontId="27"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protection/>
    </xf>
    <xf numFmtId="39" fontId="29" fillId="0" borderId="0" xfId="0" applyNumberFormat="1" applyFont="1" applyAlignment="1" applyProtection="1">
      <alignment vertical="top"/>
      <protection locked="0"/>
    </xf>
    <xf numFmtId="9" fontId="30" fillId="0" borderId="0" xfId="0" applyNumberFormat="1" applyFont="1" applyAlignment="1" applyProtection="1">
      <alignment vertical="top"/>
      <protection locked="0"/>
    </xf>
    <xf numFmtId="0" fontId="3" fillId="0" borderId="0" xfId="16" applyFont="1" applyFill="1" applyBorder="1" applyAlignment="1">
      <alignment horizontal="left" vertical="top"/>
      <protection/>
    </xf>
    <xf numFmtId="3" fontId="5" fillId="0" borderId="0" xfId="0" applyNumberFormat="1" applyFont="1" applyBorder="1" applyAlignment="1" applyProtection="1">
      <alignment vertical="top"/>
      <protection locked="0"/>
    </xf>
    <xf numFmtId="0" fontId="6" fillId="0" borderId="0" xfId="16" applyFont="1" applyFill="1" applyBorder="1" applyAlignment="1">
      <alignment horizontal="left" vertical="top"/>
      <protection/>
    </xf>
    <xf numFmtId="0" fontId="13" fillId="0" borderId="0" xfId="0" applyFont="1" applyBorder="1" applyAlignment="1" applyProtection="1">
      <alignment horizontal="center" vertical="top"/>
      <protection locked="0"/>
    </xf>
    <xf numFmtId="3" fontId="8" fillId="0" borderId="0" xfId="0" applyNumberFormat="1" applyFont="1" applyBorder="1" applyAlignment="1" applyProtection="1">
      <alignment vertical="top"/>
      <protection locked="0"/>
    </xf>
    <xf numFmtId="9" fontId="15" fillId="0" borderId="0" xfId="18" applyFont="1" applyBorder="1" applyAlignment="1" applyProtection="1">
      <alignment horizontal="right" vertical="top"/>
      <protection locked="0"/>
    </xf>
    <xf numFmtId="0" fontId="7" fillId="0" borderId="0" xfId="0" applyFont="1" applyAlignment="1" applyProtection="1">
      <alignment/>
      <protection/>
    </xf>
    <xf numFmtId="0" fontId="13" fillId="0" borderId="0" xfId="0" applyFont="1" applyAlignment="1" applyProtection="1">
      <alignment vertical="top"/>
      <protection/>
    </xf>
    <xf numFmtId="0" fontId="15" fillId="0" borderId="0" xfId="0" applyFont="1" applyAlignment="1" applyProtection="1">
      <alignment vertical="top"/>
      <protection/>
    </xf>
    <xf numFmtId="0" fontId="24" fillId="0" borderId="0" xfId="0" applyFont="1" applyAlignment="1" applyProtection="1">
      <alignment vertical="top"/>
      <protection/>
    </xf>
    <xf numFmtId="0" fontId="7" fillId="0" borderId="0" xfId="0" applyFont="1" applyAlignment="1" applyProtection="1">
      <alignment vertical="top"/>
      <protection/>
    </xf>
    <xf numFmtId="0" fontId="8" fillId="0" borderId="0" xfId="0" applyFont="1" applyAlignment="1" applyProtection="1">
      <alignment vertical="top"/>
      <protection/>
    </xf>
    <xf numFmtId="0" fontId="8" fillId="4" borderId="11" xfId="0" applyFont="1" applyFill="1" applyBorder="1" applyAlignment="1" applyProtection="1">
      <alignment horizontal="center" vertical="top"/>
      <protection/>
    </xf>
    <xf numFmtId="0" fontId="7" fillId="0" borderId="0" xfId="0" applyFont="1" applyAlignment="1" applyProtection="1">
      <alignment vertical="top"/>
      <protection locked="0"/>
    </xf>
    <xf numFmtId="0" fontId="13" fillId="0" borderId="0" xfId="0" applyFont="1" applyAlignment="1" applyProtection="1">
      <alignment vertical="top"/>
      <protection locked="0"/>
    </xf>
    <xf numFmtId="0" fontId="13" fillId="0" borderId="0" xfId="0" applyFont="1" applyBorder="1" applyAlignment="1" applyProtection="1">
      <alignment horizontal="left" vertical="top"/>
      <protection locked="0"/>
    </xf>
    <xf numFmtId="0" fontId="13" fillId="0" borderId="0" xfId="0" applyFont="1" applyAlignment="1" applyProtection="1">
      <alignment horizontal="center" vertical="top"/>
      <protection locked="0"/>
    </xf>
    <xf numFmtId="0" fontId="28" fillId="0" borderId="0" xfId="0" applyFont="1" applyFill="1" applyBorder="1" applyAlignment="1" applyProtection="1">
      <alignment horizontal="center" vertical="top" wrapText="1"/>
      <protection/>
    </xf>
    <xf numFmtId="0" fontId="8" fillId="0" borderId="0" xfId="0" applyFont="1" applyAlignment="1" applyProtection="1">
      <alignment vertical="top"/>
      <protection locked="0"/>
    </xf>
    <xf numFmtId="9" fontId="15" fillId="0" borderId="0" xfId="18" applyFont="1" applyAlignment="1" applyProtection="1">
      <alignment horizontal="right" vertical="top"/>
      <protection locked="0"/>
    </xf>
    <xf numFmtId="0" fontId="7" fillId="0" borderId="0" xfId="0" applyFont="1" applyBorder="1" applyAlignment="1">
      <alignment horizontal="center" vertical="top"/>
    </xf>
    <xf numFmtId="0" fontId="33" fillId="0" borderId="0" xfId="0" applyFont="1" applyAlignment="1">
      <alignment/>
    </xf>
    <xf numFmtId="3" fontId="8" fillId="0" borderId="0" xfId="0" applyNumberFormat="1" applyFont="1" applyAlignment="1" applyProtection="1">
      <alignment vertical="top"/>
      <protection locked="0"/>
    </xf>
    <xf numFmtId="3" fontId="9" fillId="0" borderId="0" xfId="0" applyNumberFormat="1" applyFont="1" applyBorder="1" applyAlignment="1" applyProtection="1">
      <alignment horizontal="right" vertical="top"/>
      <protection/>
    </xf>
    <xf numFmtId="0" fontId="9" fillId="0" borderId="0" xfId="0" applyFont="1" applyAlignment="1" applyProtection="1">
      <alignment horizontal="center" vertical="top"/>
      <protection locked="0"/>
    </xf>
    <xf numFmtId="0" fontId="29" fillId="0" borderId="0" xfId="0" applyFont="1" applyBorder="1" applyAlignment="1" applyProtection="1">
      <alignment vertical="top"/>
      <protection/>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xf>
    <xf numFmtId="0" fontId="2" fillId="0" borderId="0" xfId="0" applyFont="1" applyBorder="1" applyAlignment="1">
      <alignment horizontal="center"/>
    </xf>
    <xf numFmtId="186" fontId="0" fillId="0" borderId="18" xfId="0" applyNumberFormat="1" applyBorder="1" applyAlignment="1">
      <alignment/>
    </xf>
    <xf numFmtId="187" fontId="0" fillId="0" borderId="0" xfId="0" applyNumberFormat="1" applyAlignment="1">
      <alignment/>
    </xf>
    <xf numFmtId="186" fontId="0" fillId="0" borderId="19" xfId="0" applyNumberForma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186" fontId="0" fillId="0" borderId="22" xfId="0" applyNumberFormat="1" applyBorder="1" applyAlignment="1">
      <alignment/>
    </xf>
    <xf numFmtId="0" fontId="2" fillId="0" borderId="11" xfId="0" applyFont="1" applyBorder="1" applyAlignment="1">
      <alignment vertical="center"/>
    </xf>
    <xf numFmtId="0" fontId="43" fillId="0" borderId="23" xfId="21" applyNumberFormat="1" applyFont="1" applyBorder="1" applyAlignment="1">
      <alignment/>
    </xf>
    <xf numFmtId="0" fontId="43" fillId="0" borderId="9" xfId="21" applyNumberFormat="1" applyFont="1" applyBorder="1" applyAlignment="1">
      <alignment/>
    </xf>
    <xf numFmtId="0" fontId="43" fillId="0" borderId="24" xfId="21" applyNumberFormat="1" applyFont="1" applyBorder="1" applyAlignment="1">
      <alignment/>
    </xf>
    <xf numFmtId="0" fontId="2" fillId="0" borderId="25" xfId="0" applyFont="1" applyBorder="1" applyAlignment="1">
      <alignment horizontal="center"/>
    </xf>
    <xf numFmtId="0" fontId="2" fillId="0" borderId="26" xfId="0" applyFont="1" applyBorder="1" applyAlignment="1">
      <alignment horizontal="center"/>
    </xf>
    <xf numFmtId="188" fontId="43" fillId="0" borderId="27" xfId="0" applyNumberFormat="1" applyFont="1" applyBorder="1" applyAlignment="1">
      <alignment/>
    </xf>
    <xf numFmtId="0" fontId="43" fillId="0" borderId="28" xfId="0" applyNumberFormat="1" applyFont="1" applyBorder="1" applyAlignment="1">
      <alignment/>
    </xf>
    <xf numFmtId="1" fontId="2" fillId="0" borderId="29" xfId="0" applyNumberFormat="1" applyFont="1" applyBorder="1" applyAlignment="1">
      <alignment horizontal="left" vertical="center"/>
    </xf>
    <xf numFmtId="10"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xf>
    <xf numFmtId="1" fontId="0" fillId="0" borderId="0" xfId="0" applyNumberFormat="1" applyFont="1" applyAlignment="1">
      <alignment horizontal="right"/>
    </xf>
    <xf numFmtId="0" fontId="0" fillId="0" borderId="30" xfId="0" applyBorder="1" applyAlignment="1">
      <alignment/>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7"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9" fillId="0" borderId="0" xfId="0" applyFont="1" applyAlignment="1">
      <alignment vertical="center"/>
    </xf>
    <xf numFmtId="0" fontId="44" fillId="0" borderId="0" xfId="0" applyFont="1" applyBorder="1" applyAlignment="1" applyProtection="1">
      <alignment/>
      <protection locked="0"/>
    </xf>
    <xf numFmtId="0" fontId="0" fillId="0" borderId="33" xfId="0" applyBorder="1" applyAlignment="1">
      <alignment vertical="center"/>
    </xf>
    <xf numFmtId="0" fontId="0" fillId="0" borderId="34" xfId="0" applyBorder="1" applyAlignment="1">
      <alignment vertical="center"/>
    </xf>
    <xf numFmtId="37" fontId="52" fillId="5" borderId="35" xfId="0" applyNumberFormat="1" applyFont="1" applyFill="1" applyBorder="1" applyAlignment="1">
      <alignment horizontal="center" vertical="center"/>
    </xf>
    <xf numFmtId="172" fontId="2" fillId="5" borderId="36" xfId="0" applyNumberFormat="1" applyFont="1" applyFill="1" applyBorder="1" applyAlignment="1">
      <alignment horizontal="center" vertical="center"/>
    </xf>
    <xf numFmtId="172" fontId="53" fillId="5" borderId="36" xfId="0" applyNumberFormat="1" applyFont="1" applyFill="1" applyBorder="1" applyAlignment="1">
      <alignment horizontal="center" vertical="center"/>
    </xf>
    <xf numFmtId="37" fontId="52" fillId="5" borderId="34" xfId="0"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2" fillId="0" borderId="0" xfId="0" applyNumberFormat="1" applyFont="1" applyFill="1" applyBorder="1" applyAlignment="1">
      <alignment vertical="center"/>
    </xf>
    <xf numFmtId="9" fontId="2" fillId="0" borderId="0" xfId="0" applyNumberFormat="1" applyFont="1" applyFill="1" applyBorder="1" applyAlignment="1">
      <alignment vertical="center"/>
    </xf>
    <xf numFmtId="0" fontId="54" fillId="0" borderId="37" xfId="0" applyFont="1" applyBorder="1" applyAlignment="1" applyProtection="1">
      <alignment/>
      <protection locked="0"/>
    </xf>
    <xf numFmtId="0" fontId="54" fillId="0" borderId="38" xfId="0" applyFont="1"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44" fillId="0" borderId="40" xfId="0" applyFont="1" applyBorder="1" applyAlignment="1" applyProtection="1">
      <alignment/>
      <protection locked="0"/>
    </xf>
    <xf numFmtId="0" fontId="0" fillId="0" borderId="41" xfId="0" applyBorder="1" applyAlignment="1" applyProtection="1">
      <alignment/>
      <protection locked="0"/>
    </xf>
    <xf numFmtId="0" fontId="44" fillId="0" borderId="42" xfId="0" applyFont="1" applyBorder="1" applyAlignment="1" applyProtection="1">
      <alignment/>
      <protection locked="0"/>
    </xf>
    <xf numFmtId="0" fontId="44" fillId="0" borderId="43" xfId="0" applyFont="1" applyBorder="1" applyAlignment="1" applyProtection="1">
      <alignment/>
      <protection locked="0"/>
    </xf>
    <xf numFmtId="0" fontId="49" fillId="0" borderId="33" xfId="0" applyFont="1" applyBorder="1" applyAlignment="1">
      <alignment horizontal="center" vertical="center" wrapText="1"/>
    </xf>
    <xf numFmtId="0" fontId="0" fillId="0" borderId="44" xfId="0" applyFont="1" applyBorder="1" applyAlignment="1" applyProtection="1">
      <alignment horizontal="center" vertical="top"/>
      <protection locked="0"/>
    </xf>
    <xf numFmtId="0" fontId="0" fillId="0" borderId="45" xfId="0" applyFont="1" applyBorder="1" applyAlignment="1" applyProtection="1">
      <alignment horizontal="center" vertical="top"/>
      <protection locked="0"/>
    </xf>
    <xf numFmtId="0" fontId="9" fillId="0" borderId="0" xfId="0" applyFont="1" applyBorder="1" applyAlignment="1" applyProtection="1">
      <alignment horizontal="right" vertical="top"/>
      <protection/>
    </xf>
    <xf numFmtId="0" fontId="7" fillId="0" borderId="0" xfId="0" applyFont="1" applyBorder="1" applyAlignment="1" applyProtection="1" quotePrefix="1">
      <alignment vertical="top"/>
      <protection locked="0"/>
    </xf>
    <xf numFmtId="0" fontId="7" fillId="0" borderId="0" xfId="0" applyFont="1" applyBorder="1" applyAlignment="1" applyProtection="1">
      <alignment vertical="top" wrapText="1"/>
      <protection/>
    </xf>
    <xf numFmtId="0" fontId="13" fillId="0" borderId="0" xfId="0" applyFont="1" applyBorder="1" applyAlignment="1" applyProtection="1">
      <alignment horizontal="left" vertical="top"/>
      <protection/>
    </xf>
    <xf numFmtId="0" fontId="7" fillId="0" borderId="10" xfId="0" applyFont="1" applyBorder="1" applyAlignment="1" applyProtection="1">
      <alignment/>
      <protection/>
    </xf>
    <xf numFmtId="0" fontId="13" fillId="0" borderId="10" xfId="0" applyFont="1" applyBorder="1" applyAlignment="1" applyProtection="1">
      <alignment horizontal="left" vertical="top"/>
      <protection/>
    </xf>
    <xf numFmtId="0" fontId="7" fillId="0" borderId="9" xfId="0" applyFont="1" applyBorder="1" applyAlignment="1">
      <alignment horizontal="center"/>
    </xf>
    <xf numFmtId="0" fontId="8" fillId="2" borderId="46" xfId="0" applyFont="1" applyFill="1" applyBorder="1" applyAlignment="1">
      <alignment horizontal="center" vertical="center"/>
    </xf>
    <xf numFmtId="0" fontId="7" fillId="0" borderId="8" xfId="0" applyFont="1" applyBorder="1" applyAlignment="1">
      <alignment horizontal="center"/>
    </xf>
    <xf numFmtId="0" fontId="57" fillId="0" borderId="34" xfId="0" applyFont="1" applyBorder="1" applyAlignment="1">
      <alignment horizontal="center" vertical="center"/>
    </xf>
    <xf numFmtId="0" fontId="57" fillId="0" borderId="34" xfId="0" applyFont="1" applyBorder="1" applyAlignment="1">
      <alignment vertical="center"/>
    </xf>
    <xf numFmtId="0" fontId="57" fillId="0" borderId="47" xfId="0" applyFont="1" applyBorder="1" applyAlignment="1">
      <alignment horizontal="center" vertical="center" wrapText="1"/>
    </xf>
    <xf numFmtId="0" fontId="7"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center" vertical="top"/>
      <protection locked="0"/>
    </xf>
    <xf numFmtId="0" fontId="59" fillId="0" borderId="0" xfId="0" applyFont="1" applyFill="1" applyAlignment="1" applyProtection="1">
      <alignment horizontal="center" vertical="top"/>
      <protection locked="0"/>
    </xf>
    <xf numFmtId="49" fontId="60" fillId="0" borderId="0" xfId="0" applyNumberFormat="1" applyFont="1" applyFill="1" applyAlignment="1" applyProtection="1">
      <alignment horizontal="center" vertical="top"/>
      <protection locked="0"/>
    </xf>
    <xf numFmtId="0" fontId="61" fillId="0" borderId="0" xfId="0" applyFont="1" applyFill="1" applyAlignment="1" applyProtection="1">
      <alignment horizontal="center" vertical="top"/>
      <protection/>
    </xf>
    <xf numFmtId="2" fontId="13" fillId="0" borderId="0" xfId="0" applyNumberFormat="1" applyFont="1" applyBorder="1" applyAlignment="1" applyProtection="1">
      <alignment horizontal="center" vertical="top"/>
      <protection/>
    </xf>
    <xf numFmtId="0" fontId="7" fillId="0" borderId="8" xfId="0" applyFont="1" applyBorder="1" applyAlignment="1">
      <alignment/>
    </xf>
    <xf numFmtId="0" fontId="55" fillId="0" borderId="0" xfId="0" applyNumberFormat="1" applyFont="1" applyFill="1" applyBorder="1" applyAlignment="1" applyProtection="1">
      <alignment vertical="top"/>
      <protection/>
    </xf>
    <xf numFmtId="15" fontId="55" fillId="0" borderId="0" xfId="0" applyNumberFormat="1" applyFont="1" applyFill="1" applyBorder="1" applyAlignment="1" applyProtection="1">
      <alignment horizontal="center" vertical="top"/>
      <protection/>
    </xf>
    <xf numFmtId="0" fontId="7" fillId="0" borderId="9" xfId="0" applyFont="1" applyBorder="1" applyAlignment="1">
      <alignment vertical="top"/>
    </xf>
    <xf numFmtId="182" fontId="0" fillId="0" borderId="0" xfId="0" applyNumberFormat="1" applyAlignment="1">
      <alignment/>
    </xf>
    <xf numFmtId="0" fontId="27" fillId="0" borderId="0" xfId="0" applyFont="1" applyFill="1" applyAlignment="1">
      <alignment horizontal="center" vertical="top" wrapText="1"/>
    </xf>
    <xf numFmtId="0" fontId="62" fillId="0" borderId="0" xfId="0" applyFont="1" applyBorder="1" applyAlignment="1" applyProtection="1">
      <alignment vertical="top"/>
      <protection/>
    </xf>
    <xf numFmtId="37" fontId="6" fillId="0" borderId="0" xfId="0" applyNumberFormat="1" applyFont="1" applyBorder="1" applyAlignment="1" applyProtection="1">
      <alignment vertical="top"/>
      <protection/>
    </xf>
    <xf numFmtId="0" fontId="28" fillId="4" borderId="48" xfId="0" applyFont="1" applyFill="1" applyBorder="1" applyAlignment="1" applyProtection="1">
      <alignment horizontal="center" vertical="center"/>
      <protection/>
    </xf>
    <xf numFmtId="0" fontId="28" fillId="4" borderId="11" xfId="0" applyFont="1" applyFill="1" applyBorder="1" applyAlignment="1" applyProtection="1">
      <alignment horizontal="center" vertical="center"/>
      <protection/>
    </xf>
    <xf numFmtId="0" fontId="7" fillId="0" borderId="9" xfId="0" applyFont="1" applyBorder="1" applyAlignment="1" applyProtection="1">
      <alignment horizontal="left" vertical="top"/>
      <protection locked="0"/>
    </xf>
    <xf numFmtId="0" fontId="7" fillId="0" borderId="9" xfId="0" applyFont="1" applyFill="1" applyBorder="1" applyAlignment="1">
      <alignment horizontal="left" vertical="top"/>
    </xf>
    <xf numFmtId="0" fontId="7" fillId="0" borderId="9" xfId="0" applyFont="1" applyFill="1" applyBorder="1" applyAlignment="1" applyProtection="1">
      <alignment horizontal="left" vertical="top"/>
      <protection locked="0"/>
    </xf>
    <xf numFmtId="0" fontId="66" fillId="0" borderId="0" xfId="0" applyFont="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protection/>
    </xf>
    <xf numFmtId="0" fontId="65" fillId="0" borderId="0" xfId="0" applyFont="1" applyBorder="1" applyAlignment="1" applyProtection="1">
      <alignment vertical="top"/>
      <protection/>
    </xf>
    <xf numFmtId="0" fontId="9" fillId="0" borderId="0" xfId="0" applyFont="1" applyBorder="1" applyAlignment="1" applyProtection="1">
      <alignment vertical="top" wrapText="1"/>
      <protection/>
    </xf>
    <xf numFmtId="3" fontId="9" fillId="0" borderId="0" xfId="0" applyNumberFormat="1" applyFont="1" applyBorder="1" applyAlignment="1" applyProtection="1">
      <alignment vertical="top"/>
      <protection locked="0"/>
    </xf>
    <xf numFmtId="3" fontId="6" fillId="0" borderId="0" xfId="0" applyNumberFormat="1" applyFont="1" applyBorder="1" applyAlignment="1" applyProtection="1">
      <alignment vertical="top"/>
      <protection locked="0"/>
    </xf>
    <xf numFmtId="0" fontId="15" fillId="0" borderId="0" xfId="0" applyFont="1" applyBorder="1" applyAlignment="1" applyProtection="1">
      <alignment horizontal="center" vertical="top"/>
      <protection/>
    </xf>
    <xf numFmtId="9" fontId="15" fillId="0" borderId="0" xfId="18" applyFont="1" applyBorder="1" applyAlignment="1" applyProtection="1">
      <alignment horizontal="center" vertical="top"/>
      <protection/>
    </xf>
    <xf numFmtId="0" fontId="26" fillId="0" borderId="0" xfId="0" applyFont="1" applyBorder="1" applyAlignment="1" applyProtection="1">
      <alignment horizontal="center" vertical="top"/>
      <protection/>
    </xf>
    <xf numFmtId="0" fontId="9" fillId="0" borderId="0" xfId="0" applyFont="1" applyBorder="1" applyAlignment="1" applyProtection="1">
      <alignment horizontal="center" vertical="top"/>
      <protection/>
    </xf>
    <xf numFmtId="9" fontId="30" fillId="0" borderId="0" xfId="18" applyFont="1" applyBorder="1" applyAlignment="1" applyProtection="1">
      <alignment horizontal="center" vertical="top"/>
      <protection locked="0"/>
    </xf>
    <xf numFmtId="9" fontId="15" fillId="0" borderId="0" xfId="18" applyFont="1" applyBorder="1" applyAlignment="1" applyProtection="1">
      <alignment horizontal="center" vertical="top"/>
      <protection locked="0"/>
    </xf>
    <xf numFmtId="0" fontId="33" fillId="0" borderId="9" xfId="0" applyFont="1" applyBorder="1" applyAlignment="1">
      <alignment/>
    </xf>
    <xf numFmtId="0" fontId="2" fillId="0" borderId="17" xfId="0" applyFont="1" applyFill="1" applyBorder="1" applyAlignment="1">
      <alignment horizontal="center"/>
    </xf>
    <xf numFmtId="1" fontId="2" fillId="0" borderId="0" xfId="0" applyNumberFormat="1" applyFont="1" applyAlignment="1">
      <alignment/>
    </xf>
    <xf numFmtId="1" fontId="0" fillId="6" borderId="23" xfId="0" applyNumberFormat="1" applyFont="1" applyFill="1" applyBorder="1" applyAlignment="1">
      <alignment/>
    </xf>
    <xf numFmtId="1" fontId="2" fillId="0" borderId="0" xfId="0" applyNumberFormat="1" applyFont="1" applyAlignment="1">
      <alignment horizontal="left"/>
    </xf>
    <xf numFmtId="0" fontId="7" fillId="0" borderId="8" xfId="0" applyFont="1" applyFill="1" applyBorder="1" applyAlignment="1">
      <alignment/>
    </xf>
    <xf numFmtId="0" fontId="69" fillId="0" borderId="40" xfId="0" applyFont="1" applyBorder="1" applyAlignment="1" applyProtection="1">
      <alignment/>
      <protection locked="0"/>
    </xf>
    <xf numFmtId="178" fontId="7" fillId="0" borderId="0" xfId="0" applyNumberFormat="1" applyFont="1" applyBorder="1" applyAlignment="1" applyProtection="1">
      <alignment vertical="top" wrapText="1" shrinkToFit="1"/>
      <protection locked="0"/>
    </xf>
    <xf numFmtId="0" fontId="7" fillId="0" borderId="0" xfId="0" applyNumberFormat="1" applyFont="1" applyBorder="1" applyAlignment="1" applyProtection="1">
      <alignment vertical="top" wrapText="1" shrinkToFit="1"/>
      <protection locked="0"/>
    </xf>
    <xf numFmtId="0" fontId="33" fillId="0" borderId="0" xfId="0" applyFont="1" applyAlignment="1">
      <alignment horizontal="left" vertical="top"/>
    </xf>
    <xf numFmtId="0" fontId="33" fillId="0" borderId="0" xfId="0" applyFont="1" applyAlignment="1">
      <alignment horizontal="left"/>
    </xf>
    <xf numFmtId="0" fontId="0" fillId="0" borderId="9" xfId="0" applyBorder="1" applyAlignment="1">
      <alignment/>
    </xf>
    <xf numFmtId="172" fontId="9" fillId="0" borderId="0" xfId="0" applyNumberFormat="1" applyFont="1" applyBorder="1" applyAlignment="1" applyProtection="1">
      <alignment vertical="top" wrapText="1"/>
      <protection locked="0"/>
    </xf>
    <xf numFmtId="172" fontId="14" fillId="0" borderId="0" xfId="0" applyNumberFormat="1" applyFont="1" applyBorder="1" applyAlignment="1" applyProtection="1">
      <alignment vertical="top"/>
      <protection/>
    </xf>
    <xf numFmtId="172" fontId="13" fillId="0" borderId="0" xfId="0" applyNumberFormat="1" applyFont="1" applyBorder="1" applyAlignment="1" applyProtection="1">
      <alignment vertical="top"/>
      <protection/>
    </xf>
    <xf numFmtId="172" fontId="25" fillId="4" borderId="12" xfId="0" applyNumberFormat="1" applyFont="1" applyFill="1" applyBorder="1" applyAlignment="1" applyProtection="1">
      <alignment horizontal="center" vertical="top"/>
      <protection/>
    </xf>
    <xf numFmtId="172" fontId="25" fillId="0" borderId="0" xfId="0" applyNumberFormat="1" applyFont="1" applyFill="1" applyBorder="1" applyAlignment="1" applyProtection="1">
      <alignment horizontal="center" vertical="top"/>
      <protection/>
    </xf>
    <xf numFmtId="172" fontId="29" fillId="0" borderId="0" xfId="0" applyNumberFormat="1" applyFont="1" applyBorder="1" applyAlignment="1" applyProtection="1">
      <alignment vertical="top"/>
      <protection locked="0"/>
    </xf>
    <xf numFmtId="172" fontId="31" fillId="0" borderId="0" xfId="0" applyNumberFormat="1" applyFont="1" applyFill="1" applyBorder="1" applyAlignment="1" applyProtection="1">
      <alignment horizontal="center" vertical="top"/>
      <protection/>
    </xf>
    <xf numFmtId="172" fontId="29" fillId="0" borderId="0" xfId="0" applyNumberFormat="1" applyFont="1" applyBorder="1" applyAlignment="1" applyProtection="1">
      <alignment vertical="top"/>
      <protection/>
    </xf>
    <xf numFmtId="172" fontId="29" fillId="0" borderId="0" xfId="0" applyNumberFormat="1" applyFont="1" applyFill="1" applyBorder="1" applyAlignment="1" applyProtection="1">
      <alignment vertical="top"/>
      <protection/>
    </xf>
    <xf numFmtId="172" fontId="0" fillId="0" borderId="0" xfId="0" applyNumberFormat="1" applyBorder="1" applyAlignment="1">
      <alignment/>
    </xf>
    <xf numFmtId="172" fontId="29" fillId="0" borderId="0" xfId="0" applyNumberFormat="1" applyFont="1" applyAlignment="1" applyProtection="1">
      <alignment vertical="top"/>
      <protection locked="0"/>
    </xf>
    <xf numFmtId="172" fontId="13" fillId="0" borderId="0" xfId="0" applyNumberFormat="1" applyFont="1" applyBorder="1" applyAlignment="1" applyProtection="1">
      <alignment vertical="top"/>
      <protection locked="0"/>
    </xf>
    <xf numFmtId="172" fontId="31" fillId="0" borderId="0" xfId="0" applyNumberFormat="1" applyFont="1" applyFill="1" applyBorder="1" applyAlignment="1" applyProtection="1">
      <alignment vertical="top"/>
      <protection/>
    </xf>
    <xf numFmtId="172" fontId="29" fillId="0" borderId="0" xfId="0" applyNumberFormat="1" applyFont="1" applyBorder="1" applyAlignment="1">
      <alignment vertical="top" wrapText="1"/>
    </xf>
    <xf numFmtId="172" fontId="29" fillId="0" borderId="0" xfId="0" applyNumberFormat="1" applyFont="1" applyBorder="1" applyAlignment="1" applyProtection="1">
      <alignment horizontal="right" vertical="top"/>
      <protection locked="0"/>
    </xf>
    <xf numFmtId="172" fontId="14" fillId="0" borderId="0" xfId="0" applyNumberFormat="1" applyFont="1" applyBorder="1" applyAlignment="1" applyProtection="1">
      <alignment vertical="top"/>
      <protection locked="0"/>
    </xf>
    <xf numFmtId="172" fontId="9" fillId="0" borderId="0" xfId="0" applyNumberFormat="1" applyFont="1" applyBorder="1" applyAlignment="1" applyProtection="1">
      <alignment horizontal="right" vertical="top"/>
      <protection/>
    </xf>
    <xf numFmtId="172" fontId="8" fillId="0" borderId="0" xfId="0" applyNumberFormat="1" applyFont="1" applyBorder="1" applyAlignment="1" applyProtection="1">
      <alignment vertical="top"/>
      <protection/>
    </xf>
    <xf numFmtId="172" fontId="23" fillId="4" borderId="11" xfId="0" applyNumberFormat="1" applyFont="1" applyFill="1" applyBorder="1" applyAlignment="1" applyProtection="1">
      <alignment horizontal="center" vertical="center" wrapText="1"/>
      <protection/>
    </xf>
    <xf numFmtId="172" fontId="8" fillId="4" borderId="12" xfId="0" applyNumberFormat="1" applyFont="1" applyFill="1" applyBorder="1" applyAlignment="1" applyProtection="1">
      <alignment horizontal="center" vertical="top"/>
      <protection/>
    </xf>
    <xf numFmtId="172" fontId="8" fillId="0" borderId="0" xfId="0" applyNumberFormat="1" applyFont="1" applyFill="1" applyBorder="1" applyAlignment="1" applyProtection="1">
      <alignment horizontal="center" vertical="top"/>
      <protection/>
    </xf>
    <xf numFmtId="172" fontId="8" fillId="0" borderId="0" xfId="0" applyNumberFormat="1" applyFont="1" applyBorder="1" applyAlignment="1" applyProtection="1">
      <alignment vertical="top"/>
      <protection locked="0"/>
    </xf>
    <xf numFmtId="172" fontId="7" fillId="0" borderId="0" xfId="0" applyNumberFormat="1" applyFont="1" applyBorder="1" applyAlignment="1" applyProtection="1">
      <alignment vertical="top"/>
      <protection/>
    </xf>
    <xf numFmtId="172" fontId="4" fillId="4" borderId="12" xfId="0" applyNumberFormat="1" applyFont="1" applyFill="1" applyBorder="1" applyAlignment="1" applyProtection="1">
      <alignment horizontal="center" vertical="top"/>
      <protection/>
    </xf>
    <xf numFmtId="172" fontId="6" fillId="0" borderId="0" xfId="0" applyNumberFormat="1" applyFont="1" applyBorder="1" applyAlignment="1" applyProtection="1">
      <alignment vertical="top"/>
      <protection locked="0"/>
    </xf>
    <xf numFmtId="195" fontId="7" fillId="0" borderId="0" xfId="0" applyNumberFormat="1" applyFont="1" applyBorder="1" applyAlignment="1" applyProtection="1">
      <alignment vertical="top"/>
      <protection/>
    </xf>
    <xf numFmtId="195" fontId="9" fillId="0" borderId="0" xfId="0" applyNumberFormat="1" applyFont="1" applyBorder="1" applyAlignment="1" applyProtection="1">
      <alignment horizontal="right" vertical="top"/>
      <protection/>
    </xf>
    <xf numFmtId="195" fontId="23" fillId="4" borderId="11" xfId="0" applyNumberFormat="1" applyFont="1" applyFill="1" applyBorder="1" applyAlignment="1" applyProtection="1">
      <alignment horizontal="center" vertical="center" wrapText="1"/>
      <protection/>
    </xf>
    <xf numFmtId="195" fontId="13" fillId="0" borderId="0" xfId="0" applyNumberFormat="1" applyFont="1" applyBorder="1" applyAlignment="1" applyProtection="1">
      <alignment horizontal="center" vertical="top"/>
      <protection hidden="1"/>
    </xf>
    <xf numFmtId="195" fontId="8" fillId="4" borderId="12" xfId="0" applyNumberFormat="1" applyFont="1" applyFill="1" applyBorder="1" applyAlignment="1" applyProtection="1">
      <alignment horizontal="center" vertical="top"/>
      <protection/>
    </xf>
    <xf numFmtId="195" fontId="8" fillId="0" borderId="0" xfId="0" applyNumberFormat="1" applyFont="1" applyFill="1" applyBorder="1" applyAlignment="1" applyProtection="1">
      <alignment horizontal="right" vertical="top"/>
      <protection/>
    </xf>
    <xf numFmtId="195" fontId="8" fillId="0" borderId="0" xfId="0" applyNumberFormat="1" applyFont="1" applyBorder="1" applyAlignment="1" applyProtection="1">
      <alignment vertical="top"/>
      <protection locked="0"/>
    </xf>
    <xf numFmtId="174" fontId="14" fillId="0" borderId="0" xfId="0" applyNumberFormat="1" applyFont="1" applyAlignment="1" applyProtection="1">
      <alignment vertical="top"/>
      <protection/>
    </xf>
    <xf numFmtId="174" fontId="20" fillId="4" borderId="11" xfId="0" applyNumberFormat="1" applyFont="1" applyFill="1" applyBorder="1" applyAlignment="1" applyProtection="1">
      <alignment horizontal="center" vertical="center" wrapText="1"/>
      <protection/>
    </xf>
    <xf numFmtId="174" fontId="25" fillId="4" borderId="11" xfId="0" applyNumberFormat="1" applyFont="1" applyFill="1" applyBorder="1" applyAlignment="1" applyProtection="1">
      <alignment horizontal="center" vertical="top"/>
      <protection/>
    </xf>
    <xf numFmtId="174" fontId="29" fillId="0" borderId="0" xfId="0" applyNumberFormat="1" applyFont="1" applyAlignment="1" applyProtection="1">
      <alignment vertical="top"/>
      <protection locked="0"/>
    </xf>
    <xf numFmtId="174" fontId="29" fillId="0" borderId="0" xfId="0" applyNumberFormat="1" applyFont="1" applyAlignment="1" applyProtection="1">
      <alignment horizontal="right" vertical="top"/>
      <protection locked="0"/>
    </xf>
    <xf numFmtId="174" fontId="29" fillId="0" borderId="0" xfId="0" applyNumberFormat="1" applyFont="1" applyBorder="1" applyAlignment="1" applyProtection="1">
      <alignment vertical="top"/>
      <protection locked="0"/>
    </xf>
    <xf numFmtId="174" fontId="14" fillId="0" borderId="0" xfId="0" applyNumberFormat="1" applyFont="1" applyAlignment="1" applyProtection="1">
      <alignment vertical="top"/>
      <protection locked="0"/>
    </xf>
    <xf numFmtId="174" fontId="13" fillId="0" borderId="0" xfId="0" applyNumberFormat="1" applyFont="1" applyAlignment="1" applyProtection="1">
      <alignment vertical="top"/>
      <protection/>
    </xf>
    <xf numFmtId="174" fontId="23" fillId="4" borderId="49" xfId="0" applyNumberFormat="1" applyFont="1" applyFill="1" applyBorder="1" applyAlignment="1" applyProtection="1">
      <alignment horizontal="center" vertical="center" wrapText="1"/>
      <protection/>
    </xf>
    <xf numFmtId="174" fontId="8" fillId="4" borderId="11" xfId="0" applyNumberFormat="1" applyFont="1" applyFill="1" applyBorder="1" applyAlignment="1" applyProtection="1">
      <alignment horizontal="center" vertical="top"/>
      <protection/>
    </xf>
    <xf numFmtId="174" fontId="9" fillId="0" borderId="0" xfId="0" applyNumberFormat="1" applyFont="1" applyBorder="1" applyAlignment="1" applyProtection="1">
      <alignment vertical="top" wrapText="1"/>
      <protection locked="0"/>
    </xf>
    <xf numFmtId="174" fontId="8" fillId="0" borderId="0" xfId="0" applyNumberFormat="1" applyFont="1" applyAlignment="1" applyProtection="1">
      <alignment vertical="top"/>
      <protection locked="0"/>
    </xf>
    <xf numFmtId="196" fontId="13" fillId="0" borderId="0" xfId="0" applyNumberFormat="1" applyFont="1" applyAlignment="1" applyProtection="1">
      <alignment vertical="top"/>
      <protection/>
    </xf>
    <xf numFmtId="196" fontId="23" fillId="4" borderId="11" xfId="0" applyNumberFormat="1" applyFont="1" applyFill="1" applyBorder="1" applyAlignment="1" applyProtection="1">
      <alignment horizontal="center" vertical="center" wrapText="1"/>
      <protection/>
    </xf>
    <xf numFmtId="196" fontId="13" fillId="0" borderId="0" xfId="0" applyNumberFormat="1" applyFont="1" applyAlignment="1" applyProtection="1">
      <alignment horizontal="center" vertical="top"/>
      <protection hidden="1"/>
    </xf>
    <xf numFmtId="196" fontId="8" fillId="4" borderId="11" xfId="0" applyNumberFormat="1" applyFont="1" applyFill="1" applyBorder="1" applyAlignment="1" applyProtection="1">
      <alignment horizontal="center" vertical="top"/>
      <protection/>
    </xf>
    <xf numFmtId="196" fontId="9" fillId="0" borderId="0" xfId="0" applyNumberFormat="1" applyFont="1" applyBorder="1" applyAlignment="1" applyProtection="1">
      <alignment horizontal="right" vertical="top"/>
      <protection/>
    </xf>
    <xf numFmtId="196" fontId="8" fillId="0" borderId="0" xfId="0" applyNumberFormat="1" applyFont="1" applyAlignment="1" applyProtection="1">
      <alignment vertical="top"/>
      <protection locked="0"/>
    </xf>
    <xf numFmtId="174" fontId="14" fillId="0" borderId="0" xfId="0" applyNumberFormat="1" applyFont="1" applyBorder="1" applyAlignment="1" applyProtection="1">
      <alignment horizontal="center" vertical="top"/>
      <protection/>
    </xf>
    <xf numFmtId="174" fontId="25" fillId="4" borderId="12" xfId="0" applyNumberFormat="1" applyFont="1" applyFill="1" applyBorder="1" applyAlignment="1" applyProtection="1">
      <alignment horizontal="center" vertical="top"/>
      <protection/>
    </xf>
    <xf numFmtId="174" fontId="9" fillId="0" borderId="0" xfId="0" applyNumberFormat="1" applyFont="1" applyBorder="1" applyAlignment="1" applyProtection="1">
      <alignment horizontal="center" vertical="top"/>
      <protection/>
    </xf>
    <xf numFmtId="174" fontId="29" fillId="0" borderId="0" xfId="0" applyNumberFormat="1" applyFont="1" applyBorder="1" applyAlignment="1" applyProtection="1">
      <alignment horizontal="center" vertical="top"/>
      <protection locked="0"/>
    </xf>
    <xf numFmtId="174" fontId="14" fillId="0" borderId="0" xfId="0" applyNumberFormat="1" applyFont="1" applyBorder="1" applyAlignment="1" applyProtection="1">
      <alignment horizontal="center" vertical="top"/>
      <protection locked="0"/>
    </xf>
    <xf numFmtId="174" fontId="13" fillId="0" borderId="0" xfId="0" applyNumberFormat="1" applyFont="1" applyBorder="1" applyAlignment="1" applyProtection="1">
      <alignment vertical="top"/>
      <protection/>
    </xf>
    <xf numFmtId="174" fontId="8" fillId="0" borderId="0" xfId="0" applyNumberFormat="1" applyFont="1" applyBorder="1" applyAlignment="1" applyProtection="1">
      <alignment vertical="top"/>
      <protection/>
    </xf>
    <xf numFmtId="174" fontId="23" fillId="4" borderId="11" xfId="0" applyNumberFormat="1" applyFont="1" applyFill="1" applyBorder="1" applyAlignment="1" applyProtection="1">
      <alignment horizontal="center" vertical="center" wrapText="1"/>
      <protection/>
    </xf>
    <xf numFmtId="174" fontId="8" fillId="4" borderId="12" xfId="0" applyNumberFormat="1" applyFont="1" applyFill="1" applyBorder="1" applyAlignment="1" applyProtection="1">
      <alignment horizontal="center" vertical="top"/>
      <protection/>
    </xf>
    <xf numFmtId="174" fontId="9" fillId="0" borderId="0" xfId="0" applyNumberFormat="1" applyFont="1" applyBorder="1" applyAlignment="1" applyProtection="1">
      <alignment vertical="top"/>
      <protection/>
    </xf>
    <xf numFmtId="174" fontId="9" fillId="0" borderId="0" xfId="0" applyNumberFormat="1" applyFont="1" applyBorder="1" applyAlignment="1" applyProtection="1">
      <alignment vertical="top"/>
      <protection locked="0"/>
    </xf>
    <xf numFmtId="174" fontId="8" fillId="0" borderId="0" xfId="0" applyNumberFormat="1" applyFont="1" applyBorder="1" applyAlignment="1" applyProtection="1">
      <alignment vertical="top"/>
      <protection locked="0"/>
    </xf>
    <xf numFmtId="196" fontId="13" fillId="0" borderId="0" xfId="0" applyNumberFormat="1" applyFont="1" applyBorder="1" applyAlignment="1" applyProtection="1">
      <alignment vertical="top"/>
      <protection/>
    </xf>
    <xf numFmtId="196" fontId="8" fillId="0" borderId="0" xfId="0" applyNumberFormat="1" applyFont="1" applyBorder="1" applyAlignment="1" applyProtection="1">
      <alignment vertical="top"/>
      <protection/>
    </xf>
    <xf numFmtId="196" fontId="13" fillId="0" borderId="0" xfId="0" applyNumberFormat="1" applyFont="1" applyBorder="1" applyAlignment="1" applyProtection="1">
      <alignment horizontal="center" vertical="top"/>
      <protection hidden="1"/>
    </xf>
    <xf numFmtId="196" fontId="8" fillId="4" borderId="12" xfId="0" applyNumberFormat="1" applyFont="1" applyFill="1" applyBorder="1" applyAlignment="1" applyProtection="1">
      <alignment horizontal="center" vertical="top"/>
      <protection/>
    </xf>
    <xf numFmtId="196" fontId="9" fillId="0" borderId="0" xfId="0" applyNumberFormat="1" applyFont="1" applyBorder="1" applyAlignment="1" applyProtection="1">
      <alignment vertical="top"/>
      <protection/>
    </xf>
    <xf numFmtId="196" fontId="9" fillId="0" borderId="0" xfId="0" applyNumberFormat="1" applyFont="1" applyBorder="1" applyAlignment="1" applyProtection="1">
      <alignment vertical="top"/>
      <protection locked="0"/>
    </xf>
    <xf numFmtId="196" fontId="8" fillId="0" borderId="0" xfId="0" applyNumberFormat="1" applyFont="1" applyBorder="1" applyAlignment="1" applyProtection="1">
      <alignment vertical="top"/>
      <protection locked="0"/>
    </xf>
    <xf numFmtId="9" fontId="29" fillId="0" borderId="0" xfId="0" applyNumberFormat="1" applyFont="1" applyBorder="1" applyAlignment="1" applyProtection="1">
      <alignment horizontal="center" vertical="top"/>
      <protection locked="0"/>
    </xf>
    <xf numFmtId="9" fontId="29" fillId="0" borderId="0" xfId="0" applyNumberFormat="1" applyFont="1" applyBorder="1" applyAlignment="1" applyProtection="1">
      <alignment horizontal="center" vertical="top" wrapText="1"/>
      <protection locked="0"/>
    </xf>
    <xf numFmtId="197" fontId="29" fillId="0" borderId="0" xfId="0" applyNumberFormat="1" applyFont="1" applyBorder="1" applyAlignment="1" applyProtection="1">
      <alignment horizontal="center" vertical="top"/>
      <protection locked="0"/>
    </xf>
    <xf numFmtId="0" fontId="6" fillId="0" borderId="0" xfId="16" applyFont="1" applyFill="1" applyBorder="1" applyAlignment="1">
      <alignment horizontal="left" vertical="top" wrapText="1"/>
      <protection/>
    </xf>
    <xf numFmtId="37" fontId="29" fillId="0" borderId="0" xfId="0" applyNumberFormat="1" applyFont="1" applyBorder="1" applyAlignment="1" applyProtection="1">
      <alignment vertical="top"/>
      <protection locked="0"/>
    </xf>
    <xf numFmtId="37" fontId="31" fillId="0" borderId="0" xfId="0" applyNumberFormat="1" applyFont="1" applyFill="1" applyBorder="1" applyAlignment="1" applyProtection="1">
      <alignment horizontal="center" vertical="top"/>
      <protection/>
    </xf>
    <xf numFmtId="0" fontId="49" fillId="0" borderId="34" xfId="0" applyFont="1" applyBorder="1" applyAlignment="1">
      <alignment horizontal="center" vertical="center" wrapText="1"/>
    </xf>
    <xf numFmtId="0" fontId="69" fillId="0" borderId="0" xfId="0" applyFont="1" applyBorder="1" applyAlignment="1" applyProtection="1">
      <alignment/>
      <protection locked="0"/>
    </xf>
    <xf numFmtId="0" fontId="12" fillId="0" borderId="0" xfId="0" applyFont="1" applyBorder="1" applyAlignment="1" applyProtection="1">
      <alignment vertical="top"/>
      <protection/>
    </xf>
    <xf numFmtId="0" fontId="66" fillId="0" borderId="0" xfId="0" applyFont="1" applyBorder="1" applyAlignment="1" applyProtection="1">
      <alignment vertical="top"/>
      <protection/>
    </xf>
    <xf numFmtId="0" fontId="4" fillId="4" borderId="11" xfId="0" applyFont="1" applyFill="1" applyBorder="1" applyAlignment="1" applyProtection="1">
      <alignment vertical="center" wrapText="1"/>
      <protection/>
    </xf>
    <xf numFmtId="0" fontId="27" fillId="0" borderId="0" xfId="0" applyFont="1" applyFill="1" applyBorder="1" applyAlignment="1" applyProtection="1">
      <alignment vertical="top"/>
      <protection/>
    </xf>
    <xf numFmtId="0" fontId="28" fillId="0" borderId="0" xfId="0" applyFont="1" applyFill="1" applyBorder="1" applyAlignment="1" applyProtection="1">
      <alignment vertical="top"/>
      <protection/>
    </xf>
    <xf numFmtId="0" fontId="0" fillId="0" borderId="0" xfId="0" applyBorder="1" applyAlignment="1">
      <alignment/>
    </xf>
    <xf numFmtId="9" fontId="9" fillId="0" borderId="0" xfId="0" applyNumberFormat="1" applyFont="1" applyBorder="1" applyAlignment="1" applyProtection="1">
      <alignment horizontal="center" vertical="top" wrapText="1"/>
      <protection locked="0"/>
    </xf>
    <xf numFmtId="9" fontId="0" fillId="0" borderId="0" xfId="0" applyNumberFormat="1" applyFont="1" applyBorder="1" applyAlignment="1" applyProtection="1">
      <alignment horizontal="center" vertical="top"/>
      <protection locked="0"/>
    </xf>
    <xf numFmtId="0" fontId="45" fillId="0" borderId="50" xfId="0" applyFont="1" applyBorder="1" applyAlignment="1">
      <alignment horizontal="center" vertical="center" wrapText="1"/>
    </xf>
    <xf numFmtId="37" fontId="0" fillId="0" borderId="51" xfId="0" applyNumberFormat="1" applyFont="1" applyBorder="1" applyAlignment="1" applyProtection="1">
      <alignment horizontal="center" vertical="top" wrapText="1"/>
      <protection/>
    </xf>
    <xf numFmtId="0" fontId="58" fillId="0" borderId="0" xfId="0" applyFont="1" applyBorder="1" applyAlignment="1" applyProtection="1">
      <alignment horizontal="left" vertical="top" wrapText="1"/>
      <protection/>
    </xf>
    <xf numFmtId="189" fontId="0" fillId="0" borderId="9" xfId="0" applyNumberFormat="1" applyFont="1" applyBorder="1" applyAlignment="1" applyProtection="1">
      <alignment horizontal="center" vertical="top" wrapText="1"/>
      <protection/>
    </xf>
    <xf numFmtId="37" fontId="50" fillId="0" borderId="9" xfId="0" applyNumberFormat="1" applyFont="1" applyBorder="1" applyAlignment="1" applyProtection="1">
      <alignment horizontal="center" vertical="top" wrapText="1"/>
      <protection/>
    </xf>
    <xf numFmtId="3" fontId="51" fillId="0" borderId="0" xfId="0" applyNumberFormat="1" applyFont="1" applyAlignment="1" applyProtection="1">
      <alignment horizontal="center" vertical="top"/>
      <protection/>
    </xf>
    <xf numFmtId="37" fontId="0" fillId="0" borderId="52" xfId="0" applyNumberFormat="1" applyBorder="1" applyAlignment="1" applyProtection="1">
      <alignment horizontal="center" vertical="top"/>
      <protection/>
    </xf>
    <xf numFmtId="37" fontId="0" fillId="0" borderId="51" xfId="0" applyNumberFormat="1" applyBorder="1" applyAlignment="1" applyProtection="1">
      <alignment horizontal="center" vertical="top"/>
      <protection/>
    </xf>
    <xf numFmtId="37" fontId="50" fillId="0" borderId="0" xfId="0" applyNumberFormat="1" applyFont="1" applyBorder="1" applyAlignment="1" applyProtection="1">
      <alignment horizontal="center" vertical="top"/>
      <protection/>
    </xf>
    <xf numFmtId="37" fontId="51" fillId="0" borderId="0" xfId="0" applyNumberFormat="1" applyFont="1" applyBorder="1" applyAlignment="1" applyProtection="1">
      <alignment horizontal="center" vertical="top"/>
      <protection/>
    </xf>
    <xf numFmtId="172" fontId="69" fillId="0" borderId="0" xfId="0" applyNumberFormat="1" applyFont="1" applyFill="1" applyBorder="1" applyAlignment="1">
      <alignment horizontal="center" vertical="center"/>
    </xf>
    <xf numFmtId="0" fontId="0" fillId="0" borderId="0" xfId="0" applyFont="1" applyAlignment="1" applyProtection="1">
      <alignment/>
      <protection locked="0"/>
    </xf>
    <xf numFmtId="1" fontId="0" fillId="0" borderId="0" xfId="0" applyNumberFormat="1" applyFont="1" applyAlignment="1" applyProtection="1">
      <alignment/>
      <protection locked="0"/>
    </xf>
    <xf numFmtId="1" fontId="2" fillId="0" borderId="0" xfId="0" applyNumberFormat="1" applyFont="1" applyBorder="1" applyAlignment="1" applyProtection="1">
      <alignment/>
      <protection locked="0"/>
    </xf>
    <xf numFmtId="0" fontId="0" fillId="0" borderId="0" xfId="0" applyAlignment="1" applyProtection="1">
      <alignment/>
      <protection/>
    </xf>
    <xf numFmtId="0" fontId="44" fillId="0" borderId="0" xfId="0" applyFont="1" applyBorder="1" applyAlignment="1" applyProtection="1">
      <alignment/>
      <protection/>
    </xf>
    <xf numFmtId="0" fontId="0" fillId="0" borderId="41" xfId="0" applyBorder="1" applyAlignment="1" applyProtection="1">
      <alignment/>
      <protection/>
    </xf>
    <xf numFmtId="0" fontId="0" fillId="0" borderId="43" xfId="0" applyFont="1" applyBorder="1" applyAlignment="1" applyProtection="1">
      <alignment/>
      <protection/>
    </xf>
    <xf numFmtId="0" fontId="44" fillId="0" borderId="43" xfId="0" applyFont="1" applyBorder="1" applyAlignment="1" applyProtection="1">
      <alignment/>
      <protection/>
    </xf>
    <xf numFmtId="0" fontId="0" fillId="0" borderId="53" xfId="0" applyBorder="1" applyAlignment="1" applyProtection="1">
      <alignment/>
      <protection/>
    </xf>
    <xf numFmtId="0" fontId="58" fillId="6" borderId="0" xfId="0" applyFont="1" applyFill="1" applyBorder="1" applyAlignment="1" applyProtection="1">
      <alignment horizontal="center" vertical="top"/>
      <protection locked="0"/>
    </xf>
    <xf numFmtId="0" fontId="58" fillId="6" borderId="0" xfId="0" applyFont="1" applyFill="1" applyBorder="1" applyAlignment="1" applyProtection="1">
      <alignment vertical="top"/>
      <protection locked="0"/>
    </xf>
    <xf numFmtId="0" fontId="58" fillId="6" borderId="0" xfId="0" applyFont="1" applyFill="1" applyBorder="1" applyAlignment="1" applyProtection="1">
      <alignment horizontal="left" vertical="top"/>
      <protection locked="0"/>
    </xf>
    <xf numFmtId="9" fontId="44" fillId="6" borderId="54" xfId="0" applyNumberFormat="1" applyFont="1" applyFill="1" applyBorder="1" applyAlignment="1" applyProtection="1">
      <alignment horizontal="center" vertical="top"/>
      <protection locked="0"/>
    </xf>
    <xf numFmtId="0" fontId="7" fillId="0" borderId="51" xfId="0" applyFont="1" applyBorder="1" applyAlignment="1">
      <alignment/>
    </xf>
    <xf numFmtId="0" fontId="69" fillId="0" borderId="0" xfId="0" applyNumberFormat="1" applyFont="1" applyFill="1" applyBorder="1" applyAlignment="1">
      <alignment vertical="center"/>
    </xf>
    <xf numFmtId="0" fontId="33" fillId="0" borderId="0" xfId="0" applyFont="1" applyAlignment="1">
      <alignment/>
    </xf>
    <xf numFmtId="1" fontId="70" fillId="7" borderId="29" xfId="0" applyNumberFormat="1" applyFont="1" applyFill="1" applyBorder="1" applyAlignment="1" applyProtection="1">
      <alignment horizontal="center" vertical="center"/>
      <protection locked="0"/>
    </xf>
    <xf numFmtId="0" fontId="33" fillId="0" borderId="0" xfId="0" applyFont="1" applyBorder="1" applyAlignment="1">
      <alignment/>
    </xf>
    <xf numFmtId="182" fontId="33" fillId="0" borderId="0" xfId="0" applyNumberFormat="1" applyFont="1" applyAlignment="1" applyProtection="1">
      <alignment/>
      <protection locked="0"/>
    </xf>
    <xf numFmtId="0" fontId="33" fillId="0" borderId="0" xfId="0" applyFont="1" applyAlignment="1" applyProtection="1">
      <alignment/>
      <protection locked="0"/>
    </xf>
    <xf numFmtId="189" fontId="70" fillId="0" borderId="0" xfId="0" applyNumberFormat="1" applyFont="1" applyBorder="1" applyAlignment="1" applyProtection="1">
      <alignment horizontal="left"/>
      <protection locked="0"/>
    </xf>
    <xf numFmtId="10" fontId="33" fillId="0" borderId="0" xfId="0" applyNumberFormat="1" applyFont="1" applyBorder="1" applyAlignment="1" applyProtection="1">
      <alignment/>
      <protection locked="0"/>
    </xf>
    <xf numFmtId="0" fontId="33" fillId="0" borderId="0" xfId="0" applyFont="1" applyBorder="1" applyAlignment="1" applyProtection="1">
      <alignment/>
      <protection locked="0"/>
    </xf>
    <xf numFmtId="0" fontId="70" fillId="0" borderId="0" xfId="0" applyFont="1" applyAlignment="1" applyProtection="1">
      <alignment/>
      <protection locked="0"/>
    </xf>
    <xf numFmtId="189" fontId="70" fillId="5" borderId="55" xfId="0" applyNumberFormat="1" applyFont="1" applyFill="1" applyBorder="1" applyAlignment="1">
      <alignment horizontal="left"/>
    </xf>
    <xf numFmtId="189" fontId="70" fillId="5" borderId="56" xfId="0" applyNumberFormat="1" applyFont="1" applyFill="1" applyBorder="1" applyAlignment="1">
      <alignment horizontal="left"/>
    </xf>
    <xf numFmtId="172" fontId="70" fillId="5" borderId="11" xfId="0" applyNumberFormat="1" applyFont="1" applyFill="1" applyBorder="1" applyAlignment="1" applyProtection="1">
      <alignment horizontal="center"/>
      <protection/>
    </xf>
    <xf numFmtId="189" fontId="70" fillId="5" borderId="57" xfId="0" applyNumberFormat="1" applyFont="1" applyFill="1" applyBorder="1" applyAlignment="1">
      <alignment horizontal="left"/>
    </xf>
    <xf numFmtId="189" fontId="70" fillId="5" borderId="10" xfId="0" applyNumberFormat="1" applyFont="1" applyFill="1" applyBorder="1" applyAlignment="1">
      <alignment horizontal="left"/>
    </xf>
    <xf numFmtId="3" fontId="70" fillId="5" borderId="11" xfId="0" applyNumberFormat="1" applyFont="1" applyFill="1" applyBorder="1" applyAlignment="1" applyProtection="1">
      <alignment horizontal="center"/>
      <protection/>
    </xf>
    <xf numFmtId="1" fontId="0" fillId="0" borderId="0" xfId="0" applyNumberFormat="1" applyFont="1" applyAlignment="1" applyProtection="1">
      <alignment horizontal="center" vertical="top" wrapText="1"/>
      <protection locked="0"/>
    </xf>
    <xf numFmtId="15" fontId="33" fillId="0" borderId="56" xfId="0" applyNumberFormat="1" applyFont="1" applyFill="1" applyBorder="1" applyAlignment="1">
      <alignment horizontal="center"/>
    </xf>
    <xf numFmtId="0" fontId="33" fillId="0" borderId="12" xfId="0" applyFont="1" applyFill="1" applyBorder="1" applyAlignment="1">
      <alignment horizontal="center"/>
    </xf>
    <xf numFmtId="0" fontId="33" fillId="0" borderId="56" xfId="0" applyFont="1" applyFill="1" applyBorder="1" applyAlignment="1">
      <alignment horizontal="center"/>
    </xf>
    <xf numFmtId="0" fontId="33" fillId="0" borderId="56" xfId="0" applyFont="1" applyFill="1" applyBorder="1" applyAlignment="1">
      <alignment/>
    </xf>
    <xf numFmtId="9" fontId="33" fillId="0" borderId="56" xfId="0" applyNumberFormat="1" applyFont="1" applyFill="1" applyBorder="1" applyAlignment="1">
      <alignment horizontal="center"/>
    </xf>
    <xf numFmtId="1" fontId="33" fillId="0" borderId="56" xfId="0" applyNumberFormat="1" applyFont="1" applyFill="1" applyBorder="1" applyAlignment="1">
      <alignment horizontal="center"/>
    </xf>
    <xf numFmtId="1" fontId="70" fillId="0" borderId="56" xfId="0" applyNumberFormat="1" applyFont="1" applyBorder="1" applyAlignment="1" applyProtection="1">
      <alignment horizontal="center"/>
      <protection/>
    </xf>
    <xf numFmtId="1" fontId="70" fillId="0" borderId="0" xfId="0" applyNumberFormat="1" applyFont="1" applyBorder="1" applyAlignment="1" applyProtection="1">
      <alignment/>
      <protection/>
    </xf>
    <xf numFmtId="1" fontId="70" fillId="0" borderId="0" xfId="0" applyNumberFormat="1" applyFont="1" applyBorder="1" applyAlignment="1" applyProtection="1">
      <alignment horizontal="center" wrapText="1"/>
      <protection/>
    </xf>
    <xf numFmtId="0" fontId="70" fillId="0" borderId="0" xfId="0" applyNumberFormat="1" applyFont="1" applyBorder="1" applyAlignment="1" applyProtection="1">
      <alignment horizontal="center" wrapText="1"/>
      <protection/>
    </xf>
    <xf numFmtId="0" fontId="70" fillId="0" borderId="0" xfId="0" applyFont="1" applyBorder="1" applyAlignment="1" applyProtection="1">
      <alignment horizontal="center" wrapText="1"/>
      <protection/>
    </xf>
    <xf numFmtId="0" fontId="70" fillId="0" borderId="0" xfId="0" applyFont="1" applyFill="1" applyBorder="1" applyAlignment="1" applyProtection="1">
      <alignment horizontal="center" wrapText="1"/>
      <protection/>
    </xf>
    <xf numFmtId="15" fontId="33" fillId="6" borderId="11" xfId="0" applyNumberFormat="1" applyFont="1" applyFill="1" applyBorder="1" applyAlignment="1" applyProtection="1">
      <alignment horizontal="center"/>
      <protection locked="0"/>
    </xf>
    <xf numFmtId="0" fontId="33" fillId="6" borderId="11" xfId="0" applyFont="1" applyFill="1" applyBorder="1" applyAlignment="1" applyProtection="1">
      <alignment horizontal="center"/>
      <protection locked="0"/>
    </xf>
    <xf numFmtId="173" fontId="33" fillId="6" borderId="11" xfId="0" applyNumberFormat="1" applyFont="1" applyFill="1" applyBorder="1" applyAlignment="1" applyProtection="1">
      <alignment horizontal="center"/>
      <protection locked="0"/>
    </xf>
    <xf numFmtId="9" fontId="33" fillId="6" borderId="11" xfId="0" applyNumberFormat="1" applyFont="1" applyFill="1" applyBorder="1" applyAlignment="1" applyProtection="1">
      <alignment horizontal="center"/>
      <protection locked="0"/>
    </xf>
    <xf numFmtId="1" fontId="33" fillId="6" borderId="11" xfId="0" applyNumberFormat="1" applyFont="1" applyFill="1" applyBorder="1" applyAlignment="1" applyProtection="1">
      <alignment horizontal="center"/>
      <protection locked="0"/>
    </xf>
    <xf numFmtId="9" fontId="33" fillId="6" borderId="24" xfId="0" applyNumberFormat="1" applyFont="1" applyFill="1" applyBorder="1" applyAlignment="1" applyProtection="1">
      <alignment horizontal="center"/>
      <protection locked="0"/>
    </xf>
    <xf numFmtId="0" fontId="71" fillId="0" borderId="0" xfId="0" applyFont="1" applyAlignment="1">
      <alignment/>
    </xf>
    <xf numFmtId="0" fontId="70" fillId="0" borderId="0" xfId="0" applyFont="1" applyAlignment="1" applyProtection="1">
      <alignment vertical="center" wrapText="1"/>
      <protection locked="0"/>
    </xf>
    <xf numFmtId="0" fontId="33" fillId="6" borderId="11" xfId="0" applyNumberFormat="1" applyFont="1" applyFill="1" applyBorder="1" applyAlignment="1" applyProtection="1">
      <alignment horizontal="center"/>
      <protection locked="0"/>
    </xf>
    <xf numFmtId="198" fontId="43" fillId="0" borderId="0" xfId="21" applyNumberFormat="1" applyFont="1" applyAlignment="1">
      <alignment/>
    </xf>
    <xf numFmtId="0" fontId="62" fillId="0" borderId="0" xfId="0" applyNumberFormat="1" applyFont="1" applyBorder="1" applyAlignment="1" applyProtection="1">
      <alignment vertical="top"/>
      <protection/>
    </xf>
    <xf numFmtId="199" fontId="29" fillId="0" borderId="0" xfId="0" applyNumberFormat="1" applyFont="1" applyBorder="1" applyAlignment="1" applyProtection="1">
      <alignment horizontal="center" vertical="top"/>
      <protection locked="0"/>
    </xf>
    <xf numFmtId="182" fontId="0" fillId="0" borderId="0" xfId="0" applyNumberFormat="1" applyAlignment="1" applyProtection="1">
      <alignment horizontal="center" vertical="top"/>
      <protection/>
    </xf>
    <xf numFmtId="182" fontId="0" fillId="0" borderId="0" xfId="0" applyNumberFormat="1" applyAlignment="1">
      <alignment vertical="center"/>
    </xf>
    <xf numFmtId="9" fontId="44" fillId="0" borderId="54" xfId="0" applyNumberFormat="1" applyFont="1" applyBorder="1" applyAlignment="1" applyProtection="1">
      <alignment horizontal="center" vertical="top"/>
      <protection/>
    </xf>
    <xf numFmtId="182" fontId="7" fillId="0" borderId="0" xfId="0" applyNumberFormat="1" applyFont="1" applyAlignment="1" applyProtection="1">
      <alignment horizontal="center" vertical="top"/>
      <protection locked="0"/>
    </xf>
    <xf numFmtId="0" fontId="7" fillId="0" borderId="0" xfId="0" applyFont="1" applyFill="1" applyBorder="1" applyAlignment="1">
      <alignment horizontal="left" vertical="top" wrapText="1"/>
    </xf>
    <xf numFmtId="9" fontId="8" fillId="0" borderId="0" xfId="0" applyNumberFormat="1" applyFont="1" applyFill="1" applyBorder="1" applyAlignment="1" applyProtection="1">
      <alignment horizontal="center" vertical="top"/>
      <protection/>
    </xf>
    <xf numFmtId="0" fontId="7" fillId="0" borderId="8" xfId="0" applyFont="1" applyBorder="1" applyAlignment="1" quotePrefix="1">
      <alignment horizontal="left"/>
    </xf>
    <xf numFmtId="9" fontId="44" fillId="0" borderId="58" xfId="0" applyNumberFormat="1" applyFont="1" applyBorder="1" applyAlignment="1" applyProtection="1">
      <alignment horizontal="center" vertical="top"/>
      <protection/>
    </xf>
    <xf numFmtId="10" fontId="2" fillId="5" borderId="36" xfId="0" applyNumberFormat="1" applyFont="1" applyFill="1" applyBorder="1" applyAlignment="1">
      <alignment vertical="center"/>
    </xf>
    <xf numFmtId="0" fontId="28" fillId="0" borderId="0" xfId="0" applyFont="1" applyBorder="1" applyAlignment="1" applyProtection="1" quotePrefix="1">
      <alignment horizontal="center" vertical="top"/>
      <protection/>
    </xf>
    <xf numFmtId="0" fontId="16" fillId="0" borderId="10" xfId="0" applyFont="1" applyBorder="1" applyAlignment="1" applyProtection="1" quotePrefix="1">
      <alignment horizontal="center" vertical="top"/>
      <protection/>
    </xf>
    <xf numFmtId="0" fontId="16" fillId="0" borderId="0" xfId="0" applyFont="1" applyBorder="1" applyAlignment="1" applyProtection="1" quotePrefix="1">
      <alignment horizontal="center" vertical="top"/>
      <protection/>
    </xf>
    <xf numFmtId="0" fontId="2" fillId="0" borderId="2" xfId="0" applyFont="1" applyBorder="1" applyAlignment="1">
      <alignment horizontal="center"/>
    </xf>
    <xf numFmtId="0" fontId="2" fillId="0" borderId="3" xfId="0" applyFont="1" applyBorder="1" applyAlignment="1">
      <alignment horizontal="center"/>
    </xf>
    <xf numFmtId="37" fontId="2" fillId="5" borderId="59" xfId="0" applyNumberFormat="1" applyFont="1" applyFill="1" applyBorder="1" applyAlignment="1">
      <alignment horizontal="center" vertical="center"/>
    </xf>
    <xf numFmtId="37" fontId="2" fillId="5" borderId="35" xfId="0" applyNumberFormat="1" applyFont="1" applyFill="1" applyBorder="1" applyAlignment="1">
      <alignment horizontal="center" vertical="center"/>
    </xf>
  </cellXfs>
  <cellStyles count="9">
    <cellStyle name="Normal" xfId="0"/>
    <cellStyle name="Hyperlink" xfId="15"/>
    <cellStyle name="Normal_Sheet1" xfId="16"/>
    <cellStyle name="Followed Hyperlink"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0</xdr:rowOff>
    </xdr:from>
    <xdr:to>
      <xdr:col>2</xdr:col>
      <xdr:colOff>0</xdr:colOff>
      <xdr:row>0</xdr:row>
      <xdr:rowOff>0</xdr:rowOff>
    </xdr:to>
    <xdr:sp>
      <xdr:nvSpPr>
        <xdr:cNvPr id="1" name="Line 1"/>
        <xdr:cNvSpPr>
          <a:spLocks/>
        </xdr:cNvSpPr>
      </xdr:nvSpPr>
      <xdr:spPr>
        <a:xfrm flipH="1" flipV="1">
          <a:off x="102870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0</xdr:row>
      <xdr:rowOff>0</xdr:rowOff>
    </xdr:from>
    <xdr:to>
      <xdr:col>2</xdr:col>
      <xdr:colOff>0</xdr:colOff>
      <xdr:row>0</xdr:row>
      <xdr:rowOff>0</xdr:rowOff>
    </xdr:to>
    <xdr:sp>
      <xdr:nvSpPr>
        <xdr:cNvPr id="2" name="Line 2"/>
        <xdr:cNvSpPr>
          <a:spLocks/>
        </xdr:cNvSpPr>
      </xdr:nvSpPr>
      <xdr:spPr>
        <a:xfrm flipH="1" flipV="1">
          <a:off x="102870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0</xdr:row>
      <xdr:rowOff>0</xdr:rowOff>
    </xdr:from>
    <xdr:to>
      <xdr:col>2</xdr:col>
      <xdr:colOff>0</xdr:colOff>
      <xdr:row>0</xdr:row>
      <xdr:rowOff>0</xdr:rowOff>
    </xdr:to>
    <xdr:sp>
      <xdr:nvSpPr>
        <xdr:cNvPr id="3" name="Line 3"/>
        <xdr:cNvSpPr>
          <a:spLocks/>
        </xdr:cNvSpPr>
      </xdr:nvSpPr>
      <xdr:spPr>
        <a:xfrm flipH="1" flipV="1">
          <a:off x="102870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6</xdr:col>
      <xdr:colOff>514350</xdr:colOff>
      <xdr:row>0</xdr:row>
      <xdr:rowOff>0</xdr:rowOff>
    </xdr:to>
    <xdr:sp>
      <xdr:nvSpPr>
        <xdr:cNvPr id="4" name="Line 4"/>
        <xdr:cNvSpPr>
          <a:spLocks/>
        </xdr:cNvSpPr>
      </xdr:nvSpPr>
      <xdr:spPr>
        <a:xfrm flipH="1" flipV="1">
          <a:off x="2352675" y="0"/>
          <a:ext cx="651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6</xdr:col>
      <xdr:colOff>514350</xdr:colOff>
      <xdr:row>0</xdr:row>
      <xdr:rowOff>0</xdr:rowOff>
    </xdr:to>
    <xdr:sp>
      <xdr:nvSpPr>
        <xdr:cNvPr id="5" name="Line 5"/>
        <xdr:cNvSpPr>
          <a:spLocks/>
        </xdr:cNvSpPr>
      </xdr:nvSpPr>
      <xdr:spPr>
        <a:xfrm flipH="1" flipV="1">
          <a:off x="2352675" y="0"/>
          <a:ext cx="651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6</xdr:col>
      <xdr:colOff>514350</xdr:colOff>
      <xdr:row>0</xdr:row>
      <xdr:rowOff>0</xdr:rowOff>
    </xdr:to>
    <xdr:sp>
      <xdr:nvSpPr>
        <xdr:cNvPr id="6" name="Line 6"/>
        <xdr:cNvSpPr>
          <a:spLocks/>
        </xdr:cNvSpPr>
      </xdr:nvSpPr>
      <xdr:spPr>
        <a:xfrm flipH="1" flipV="1">
          <a:off x="2352675" y="0"/>
          <a:ext cx="651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 name="Line 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 name="Line 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 name="Line 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 name="Line 1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1" name="Line 2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2" name="Line 2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3" name="Line 2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4" name="Line 2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5" name="Line 2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6" name="Line 2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7" name="Line 2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8" name="Line 2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9" name="Line 3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0" name="Line 3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1" name="Line 3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2" name="Line 3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3" name="Line 3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4" name="Line 3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5" name="Line 3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6" name="Line 3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7" name="Line 3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8" name="Line 4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29" name="Line 4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0" name="Line 4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1" name="Line 5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2" name="Line 5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3" name="Line 5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4" name="Line 5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5" name="Line 5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36" name="Line 5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0</xdr:row>
      <xdr:rowOff>0</xdr:rowOff>
    </xdr:from>
    <xdr:to>
      <xdr:col>21</xdr:col>
      <xdr:colOff>0</xdr:colOff>
      <xdr:row>0</xdr:row>
      <xdr:rowOff>0</xdr:rowOff>
    </xdr:to>
    <xdr:sp>
      <xdr:nvSpPr>
        <xdr:cNvPr id="37" name="Line 56"/>
        <xdr:cNvSpPr>
          <a:spLocks/>
        </xdr:cNvSpPr>
      </xdr:nvSpPr>
      <xdr:spPr>
        <a:xfrm flipH="1" flipV="1">
          <a:off x="1657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0</xdr:row>
      <xdr:rowOff>0</xdr:rowOff>
    </xdr:from>
    <xdr:to>
      <xdr:col>21</xdr:col>
      <xdr:colOff>0</xdr:colOff>
      <xdr:row>0</xdr:row>
      <xdr:rowOff>0</xdr:rowOff>
    </xdr:to>
    <xdr:sp>
      <xdr:nvSpPr>
        <xdr:cNvPr id="38" name="Line 57"/>
        <xdr:cNvSpPr>
          <a:spLocks/>
        </xdr:cNvSpPr>
      </xdr:nvSpPr>
      <xdr:spPr>
        <a:xfrm flipH="1" flipV="1">
          <a:off x="1657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0</xdr:row>
      <xdr:rowOff>0</xdr:rowOff>
    </xdr:from>
    <xdr:to>
      <xdr:col>21</xdr:col>
      <xdr:colOff>0</xdr:colOff>
      <xdr:row>0</xdr:row>
      <xdr:rowOff>0</xdr:rowOff>
    </xdr:to>
    <xdr:sp>
      <xdr:nvSpPr>
        <xdr:cNvPr id="39" name="Line 58"/>
        <xdr:cNvSpPr>
          <a:spLocks/>
        </xdr:cNvSpPr>
      </xdr:nvSpPr>
      <xdr:spPr>
        <a:xfrm flipH="1" flipV="1">
          <a:off x="1657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0" name="Line 6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1" name="Line 6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2" name="Line 6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3" name="Line 6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4" name="Line 6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5" name="Line 6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6" name="Line 6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7" name="Line 7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8" name="Line 7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49" name="Line 7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0" name="Line 7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1" name="Line 7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2" name="Line 7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3" name="Line 7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4" name="Line 8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5" name="Line 8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6" name="Line 8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7" name="Line 8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8" name="Line 8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59" name="Line 8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0" name="Line 8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1" name="Line 10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2" name="Line 10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3" name="Line 10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4" name="Line 10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5" name="Line 10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6" name="Line 11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7" name="Line 11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8" name="Line 11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69" name="Line 11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0" name="Line 11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1" name="Line 11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2" name="Line 11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3" name="Line 11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4" name="Line 11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5" name="Line 11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6" name="Line 12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7" name="Line 12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8" name="Line 12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79" name="Line 12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0" name="Line 12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1" name="Line 12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2" name="Line 12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3" name="Line 12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4" name="Line 13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5" name="Line 13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6" name="Line 13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7" name="Line 13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8" name="Line 13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89" name="Line 13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0" name="Line 13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1" name="Line 13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2" name="Line 13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3" name="Line 14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4" name="Line 14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5" name="Line 14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6" name="Line 143"/>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7" name="Line 144"/>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8" name="Line 145"/>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99" name="Line 146"/>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0" name="Line 147"/>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1" name="Line 148"/>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2" name="Line 149"/>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3" name="Line 150"/>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4" name="Line 151"/>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22</xdr:col>
      <xdr:colOff>0</xdr:colOff>
      <xdr:row>0</xdr:row>
      <xdr:rowOff>0</xdr:rowOff>
    </xdr:to>
    <xdr:sp>
      <xdr:nvSpPr>
        <xdr:cNvPr id="105" name="Line 152"/>
        <xdr:cNvSpPr>
          <a:spLocks/>
        </xdr:cNvSpPr>
      </xdr:nvSpPr>
      <xdr:spPr>
        <a:xfrm flipH="1" flipV="1">
          <a:off x="1712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06" name="Line 153"/>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07" name="Line 154"/>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08" name="Line 155"/>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09" name="Line 156"/>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10" name="Line 157"/>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11" name="Line 158"/>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12" name="Line 159"/>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13" name="Line 160"/>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114" name="Line 161"/>
        <xdr:cNvSpPr>
          <a:spLocks/>
        </xdr:cNvSpPr>
      </xdr:nvSpPr>
      <xdr:spPr>
        <a:xfrm flipH="1" flipV="1">
          <a:off x="19459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0</xdr:rowOff>
    </xdr:from>
    <xdr:to>
      <xdr:col>2</xdr:col>
      <xdr:colOff>0</xdr:colOff>
      <xdr:row>0</xdr:row>
      <xdr:rowOff>0</xdr:rowOff>
    </xdr:to>
    <xdr:sp>
      <xdr:nvSpPr>
        <xdr:cNvPr id="1" name="Line 1"/>
        <xdr:cNvSpPr>
          <a:spLocks/>
        </xdr:cNvSpPr>
      </xdr:nvSpPr>
      <xdr:spPr>
        <a:xfrm flipH="1" flipV="1">
          <a:off x="91440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0</xdr:row>
      <xdr:rowOff>0</xdr:rowOff>
    </xdr:from>
    <xdr:to>
      <xdr:col>2</xdr:col>
      <xdr:colOff>0</xdr:colOff>
      <xdr:row>0</xdr:row>
      <xdr:rowOff>0</xdr:rowOff>
    </xdr:to>
    <xdr:sp>
      <xdr:nvSpPr>
        <xdr:cNvPr id="2" name="Line 2"/>
        <xdr:cNvSpPr>
          <a:spLocks/>
        </xdr:cNvSpPr>
      </xdr:nvSpPr>
      <xdr:spPr>
        <a:xfrm flipH="1" flipV="1">
          <a:off x="91440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0</xdr:row>
      <xdr:rowOff>0</xdr:rowOff>
    </xdr:from>
    <xdr:to>
      <xdr:col>2</xdr:col>
      <xdr:colOff>0</xdr:colOff>
      <xdr:row>0</xdr:row>
      <xdr:rowOff>0</xdr:rowOff>
    </xdr:to>
    <xdr:sp>
      <xdr:nvSpPr>
        <xdr:cNvPr id="3" name="Line 3"/>
        <xdr:cNvSpPr>
          <a:spLocks/>
        </xdr:cNvSpPr>
      </xdr:nvSpPr>
      <xdr:spPr>
        <a:xfrm flipH="1" flipV="1">
          <a:off x="91440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4</xdr:col>
      <xdr:colOff>514350</xdr:colOff>
      <xdr:row>0</xdr:row>
      <xdr:rowOff>0</xdr:rowOff>
    </xdr:to>
    <xdr:sp>
      <xdr:nvSpPr>
        <xdr:cNvPr id="4" name="Line 4"/>
        <xdr:cNvSpPr>
          <a:spLocks/>
        </xdr:cNvSpPr>
      </xdr:nvSpPr>
      <xdr:spPr>
        <a:xfrm flipH="1" flipV="1">
          <a:off x="2238375" y="0"/>
          <a:ext cx="442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4</xdr:col>
      <xdr:colOff>514350</xdr:colOff>
      <xdr:row>0</xdr:row>
      <xdr:rowOff>0</xdr:rowOff>
    </xdr:to>
    <xdr:sp>
      <xdr:nvSpPr>
        <xdr:cNvPr id="5" name="Line 5"/>
        <xdr:cNvSpPr>
          <a:spLocks/>
        </xdr:cNvSpPr>
      </xdr:nvSpPr>
      <xdr:spPr>
        <a:xfrm flipH="1" flipV="1">
          <a:off x="2238375" y="0"/>
          <a:ext cx="442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4</xdr:col>
      <xdr:colOff>514350</xdr:colOff>
      <xdr:row>0</xdr:row>
      <xdr:rowOff>0</xdr:rowOff>
    </xdr:to>
    <xdr:sp>
      <xdr:nvSpPr>
        <xdr:cNvPr id="6" name="Line 6"/>
        <xdr:cNvSpPr>
          <a:spLocks/>
        </xdr:cNvSpPr>
      </xdr:nvSpPr>
      <xdr:spPr>
        <a:xfrm flipH="1" flipV="1">
          <a:off x="2238375" y="0"/>
          <a:ext cx="442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7" name="Line 7"/>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8" name="Line 8"/>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9" name="Line 9"/>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0" name="Line 10"/>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1" name="Line 11"/>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2" name="Line 12"/>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3" name="Line 13"/>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4" name="Line 14"/>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5" name="Line 15"/>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6" name="Line 16"/>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7" name="Line 17"/>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8" name="Line 18"/>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9" name="Line 19"/>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0" name="Line 20"/>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1" name="Line 21"/>
        <xdr:cNvSpPr>
          <a:spLocks/>
        </xdr:cNvSpPr>
      </xdr:nvSpPr>
      <xdr:spPr>
        <a:xfrm flipH="1" flipV="1">
          <a:off x="1745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0</xdr:rowOff>
    </xdr:from>
    <xdr:to>
      <xdr:col>2</xdr:col>
      <xdr:colOff>0</xdr:colOff>
      <xdr:row>0</xdr:row>
      <xdr:rowOff>0</xdr:rowOff>
    </xdr:to>
    <xdr:sp>
      <xdr:nvSpPr>
        <xdr:cNvPr id="1" name="Line 1"/>
        <xdr:cNvSpPr>
          <a:spLocks/>
        </xdr:cNvSpPr>
      </xdr:nvSpPr>
      <xdr:spPr>
        <a:xfrm flipH="1" flipV="1">
          <a:off x="85725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0</xdr:row>
      <xdr:rowOff>0</xdr:rowOff>
    </xdr:from>
    <xdr:to>
      <xdr:col>2</xdr:col>
      <xdr:colOff>0</xdr:colOff>
      <xdr:row>0</xdr:row>
      <xdr:rowOff>0</xdr:rowOff>
    </xdr:to>
    <xdr:sp>
      <xdr:nvSpPr>
        <xdr:cNvPr id="2" name="Line 2"/>
        <xdr:cNvSpPr>
          <a:spLocks/>
        </xdr:cNvSpPr>
      </xdr:nvSpPr>
      <xdr:spPr>
        <a:xfrm flipH="1" flipV="1">
          <a:off x="85725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0</xdr:row>
      <xdr:rowOff>0</xdr:rowOff>
    </xdr:from>
    <xdr:to>
      <xdr:col>2</xdr:col>
      <xdr:colOff>0</xdr:colOff>
      <xdr:row>0</xdr:row>
      <xdr:rowOff>0</xdr:rowOff>
    </xdr:to>
    <xdr:sp>
      <xdr:nvSpPr>
        <xdr:cNvPr id="3" name="Line 3"/>
        <xdr:cNvSpPr>
          <a:spLocks/>
        </xdr:cNvSpPr>
      </xdr:nvSpPr>
      <xdr:spPr>
        <a:xfrm flipH="1" flipV="1">
          <a:off x="857250"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4</xdr:col>
      <xdr:colOff>523875</xdr:colOff>
      <xdr:row>0</xdr:row>
      <xdr:rowOff>0</xdr:rowOff>
    </xdr:to>
    <xdr:sp>
      <xdr:nvSpPr>
        <xdr:cNvPr id="4" name="Line 4"/>
        <xdr:cNvSpPr>
          <a:spLocks/>
        </xdr:cNvSpPr>
      </xdr:nvSpPr>
      <xdr:spPr>
        <a:xfrm flipH="1" flipV="1">
          <a:off x="2181225" y="0"/>
          <a:ext cx="570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4</xdr:col>
      <xdr:colOff>523875</xdr:colOff>
      <xdr:row>0</xdr:row>
      <xdr:rowOff>0</xdr:rowOff>
    </xdr:to>
    <xdr:sp>
      <xdr:nvSpPr>
        <xdr:cNvPr id="5" name="Line 5"/>
        <xdr:cNvSpPr>
          <a:spLocks/>
        </xdr:cNvSpPr>
      </xdr:nvSpPr>
      <xdr:spPr>
        <a:xfrm flipH="1" flipV="1">
          <a:off x="2181225" y="0"/>
          <a:ext cx="570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0</xdr:row>
      <xdr:rowOff>0</xdr:rowOff>
    </xdr:from>
    <xdr:to>
      <xdr:col>4</xdr:col>
      <xdr:colOff>523875</xdr:colOff>
      <xdr:row>0</xdr:row>
      <xdr:rowOff>0</xdr:rowOff>
    </xdr:to>
    <xdr:sp>
      <xdr:nvSpPr>
        <xdr:cNvPr id="6" name="Line 6"/>
        <xdr:cNvSpPr>
          <a:spLocks/>
        </xdr:cNvSpPr>
      </xdr:nvSpPr>
      <xdr:spPr>
        <a:xfrm flipH="1" flipV="1">
          <a:off x="2181225" y="0"/>
          <a:ext cx="570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7" name="Line 7"/>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8" name="Line 8"/>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9" name="Line 9"/>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0" name="Line 10"/>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1" name="Line 11"/>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2" name="Line 12"/>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3" name="Line 14"/>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4" name="Line 15"/>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5" name="Line 16"/>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6" name="Line 17"/>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7" name="Line 18"/>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18" name="Line 19"/>
        <xdr:cNvSpPr>
          <a:spLocks/>
        </xdr:cNvSpPr>
      </xdr:nvSpPr>
      <xdr:spPr>
        <a:xfrm flipH="1" flipV="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19" name="Line 20"/>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0" name="Line 21"/>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1" name="Line 22"/>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2" name="Line 23"/>
        <xdr:cNvSpPr>
          <a:spLocks/>
        </xdr:cNvSpPr>
      </xdr:nvSpPr>
      <xdr:spPr>
        <a:xfrm flipH="1" flipV="1">
          <a:off x="1458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3" name="Line 24"/>
        <xdr:cNvSpPr>
          <a:spLocks/>
        </xdr:cNvSpPr>
      </xdr:nvSpPr>
      <xdr:spPr>
        <a:xfrm flipH="1" flipV="1">
          <a:off x="1458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4" name="Line 25"/>
        <xdr:cNvSpPr>
          <a:spLocks/>
        </xdr:cNvSpPr>
      </xdr:nvSpPr>
      <xdr:spPr>
        <a:xfrm flipH="1" flipV="1">
          <a:off x="1458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5" name="Line 26"/>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6" name="Line 27"/>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7" name="Line 28"/>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8" name="Line 29"/>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29" name="Line 30"/>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0" name="Line 31"/>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1" name="Line 32"/>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2" name="Line 33"/>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3" name="Line 34"/>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4" name="Line 35"/>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5" name="Line 36"/>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6" name="Line 37"/>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7" name="Line 38"/>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8" name="Line 39"/>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39" name="Line 40"/>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40" name="Line 41"/>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41" name="Line 42"/>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42" name="Line 43"/>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43" name="Line 44"/>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44" name="Line 45"/>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0</xdr:row>
      <xdr:rowOff>0</xdr:rowOff>
    </xdr:from>
    <xdr:to>
      <xdr:col>23</xdr:col>
      <xdr:colOff>0</xdr:colOff>
      <xdr:row>0</xdr:row>
      <xdr:rowOff>0</xdr:rowOff>
    </xdr:to>
    <xdr:sp>
      <xdr:nvSpPr>
        <xdr:cNvPr id="45" name="Line 46"/>
        <xdr:cNvSpPr>
          <a:spLocks/>
        </xdr:cNvSpPr>
      </xdr:nvSpPr>
      <xdr:spPr>
        <a:xfrm flipH="1" flipV="1">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161925</xdr:rowOff>
    </xdr:from>
    <xdr:to>
      <xdr:col>4</xdr:col>
      <xdr:colOff>1952625</xdr:colOff>
      <xdr:row>8</xdr:row>
      <xdr:rowOff>28575</xdr:rowOff>
    </xdr:to>
    <xdr:pic>
      <xdr:nvPicPr>
        <xdr:cNvPr id="1" name="Picture 10"/>
        <xdr:cNvPicPr preferRelativeResize="1">
          <a:picLocks noChangeAspect="1"/>
        </xdr:cNvPicPr>
      </xdr:nvPicPr>
      <xdr:blipFill>
        <a:blip r:embed="rId1"/>
        <a:stretch>
          <a:fillRect/>
        </a:stretch>
      </xdr:blipFill>
      <xdr:spPr>
        <a:xfrm>
          <a:off x="4029075" y="1162050"/>
          <a:ext cx="19526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0.00390625" style="23" bestFit="1" customWidth="1"/>
    <col min="2" max="2" width="16.7109375" style="24" customWidth="1"/>
    <col min="3" max="3" width="14.7109375" style="24" customWidth="1"/>
    <col min="4" max="4" width="28.7109375" style="25" customWidth="1"/>
    <col min="5" max="5" width="6.7109375" style="25" customWidth="1"/>
    <col min="6" max="6" width="26.7109375" style="25" customWidth="1"/>
    <col min="7" max="7" width="19.57421875" style="24" customWidth="1"/>
    <col min="8" max="8" width="16.421875" style="24" customWidth="1"/>
    <col min="9" max="9" width="16.57421875" style="24" customWidth="1"/>
    <col min="10" max="10" width="22.8515625" style="24" customWidth="1"/>
    <col min="11" max="11" width="17.421875" style="0" bestFit="1" customWidth="1"/>
  </cols>
  <sheetData>
    <row r="1" spans="1:11" s="9" customFormat="1" ht="25.5" customHeight="1" thickBot="1">
      <c r="A1" s="2" t="s">
        <v>2487</v>
      </c>
      <c r="B1" s="2" t="s">
        <v>2488</v>
      </c>
      <c r="C1" s="192" t="s">
        <v>2836</v>
      </c>
      <c r="D1" s="3" t="s">
        <v>2489</v>
      </c>
      <c r="E1" s="4" t="s">
        <v>2490</v>
      </c>
      <c r="F1" s="4" t="s">
        <v>2491</v>
      </c>
      <c r="G1" s="5" t="s">
        <v>2492</v>
      </c>
      <c r="H1" s="6" t="s">
        <v>2493</v>
      </c>
      <c r="I1" s="7" t="s">
        <v>2494</v>
      </c>
      <c r="J1" s="3" t="s">
        <v>2495</v>
      </c>
      <c r="K1" s="8" t="s">
        <v>2496</v>
      </c>
    </row>
    <row r="2" spans="1:13" s="13" customFormat="1" ht="13.5">
      <c r="A2" s="234" t="s">
        <v>1698</v>
      </c>
      <c r="B2" s="203" t="s">
        <v>2204</v>
      </c>
      <c r="C2" s="193" t="s">
        <v>1389</v>
      </c>
      <c r="D2" s="10"/>
      <c r="E2" s="11"/>
      <c r="F2" s="10"/>
      <c r="G2" s="203" t="s">
        <v>2233</v>
      </c>
      <c r="H2" s="12" t="s">
        <v>2159</v>
      </c>
      <c r="I2" s="398" t="s">
        <v>2185</v>
      </c>
      <c r="J2" s="15" t="s">
        <v>260</v>
      </c>
      <c r="K2" s="12" t="s">
        <v>2401</v>
      </c>
      <c r="M2" s="66"/>
    </row>
    <row r="3" spans="1:13" ht="13.5">
      <c r="A3" s="19"/>
      <c r="B3" s="15" t="s">
        <v>634</v>
      </c>
      <c r="C3" s="191" t="s">
        <v>1389</v>
      </c>
      <c r="D3" s="213"/>
      <c r="E3" s="17"/>
      <c r="F3" s="213"/>
      <c r="G3" s="20" t="s">
        <v>2234</v>
      </c>
      <c r="H3" s="396" t="s">
        <v>1037</v>
      </c>
      <c r="I3" s="20" t="s">
        <v>1037</v>
      </c>
      <c r="J3" s="15"/>
      <c r="K3" s="15" t="s">
        <v>2403</v>
      </c>
      <c r="M3" s="66"/>
    </row>
    <row r="4" spans="1:13" ht="13.5">
      <c r="A4" s="19"/>
      <c r="B4" s="20" t="s">
        <v>2176</v>
      </c>
      <c r="C4" s="191" t="s">
        <v>1389</v>
      </c>
      <c r="D4" s="213"/>
      <c r="E4" s="17"/>
      <c r="F4" s="213"/>
      <c r="G4" s="20" t="s">
        <v>2235</v>
      </c>
      <c r="H4" s="396" t="s">
        <v>1039</v>
      </c>
      <c r="I4" s="20" t="s">
        <v>1039</v>
      </c>
      <c r="J4" s="15"/>
      <c r="K4" s="15" t="s">
        <v>1123</v>
      </c>
      <c r="M4" s="66"/>
    </row>
    <row r="5" spans="1:13" ht="13.5">
      <c r="A5" s="19"/>
      <c r="B5" s="20"/>
      <c r="C5" s="191"/>
      <c r="D5" s="213"/>
      <c r="E5" s="17"/>
      <c r="F5" s="213"/>
      <c r="G5" s="20" t="s">
        <v>2069</v>
      </c>
      <c r="H5" s="396" t="s">
        <v>889</v>
      </c>
      <c r="I5" s="20" t="s">
        <v>889</v>
      </c>
      <c r="J5" s="15"/>
      <c r="K5" s="15" t="s">
        <v>2421</v>
      </c>
      <c r="M5" s="66"/>
    </row>
    <row r="6" spans="1:13" ht="13.5">
      <c r="A6" s="19"/>
      <c r="B6" s="20"/>
      <c r="C6" s="191"/>
      <c r="D6" s="213"/>
      <c r="E6" s="17"/>
      <c r="F6" s="213"/>
      <c r="G6" s="20" t="s">
        <v>2070</v>
      </c>
      <c r="H6" s="396" t="s">
        <v>891</v>
      </c>
      <c r="I6" s="20" t="s">
        <v>891</v>
      </c>
      <c r="J6" s="15"/>
      <c r="K6" s="15" t="s">
        <v>2423</v>
      </c>
      <c r="M6" s="66"/>
    </row>
    <row r="7" spans="1:13" ht="13.5">
      <c r="A7" s="19"/>
      <c r="B7" s="20"/>
      <c r="C7" s="191"/>
      <c r="D7" s="213"/>
      <c r="E7" s="17"/>
      <c r="F7" s="213"/>
      <c r="G7" s="20"/>
      <c r="H7" s="20" t="s">
        <v>595</v>
      </c>
      <c r="I7" s="20" t="s">
        <v>595</v>
      </c>
      <c r="J7" s="15"/>
      <c r="K7" s="15"/>
      <c r="M7" s="66"/>
    </row>
    <row r="8" spans="1:13" ht="13.5">
      <c r="A8" s="19"/>
      <c r="B8" s="57"/>
      <c r="C8" s="191"/>
      <c r="D8" s="213"/>
      <c r="E8" s="17"/>
      <c r="F8" s="213"/>
      <c r="G8" s="20"/>
      <c r="H8" s="213" t="s">
        <v>596</v>
      </c>
      <c r="I8" s="213" t="s">
        <v>596</v>
      </c>
      <c r="J8" s="15"/>
      <c r="K8" s="15"/>
      <c r="M8" s="66"/>
    </row>
    <row r="9" spans="1:13" ht="13.5">
      <c r="A9" s="19"/>
      <c r="B9" s="20"/>
      <c r="C9" s="191"/>
      <c r="D9" s="213"/>
      <c r="E9" s="17"/>
      <c r="F9" s="213"/>
      <c r="G9" s="20"/>
      <c r="H9" s="213" t="s">
        <v>597</v>
      </c>
      <c r="I9" s="213" t="s">
        <v>597</v>
      </c>
      <c r="J9" s="15"/>
      <c r="K9" s="15"/>
      <c r="M9" s="66"/>
    </row>
    <row r="10" spans="1:13" ht="13.5">
      <c r="A10" s="19"/>
      <c r="B10" s="20"/>
      <c r="C10" s="191"/>
      <c r="D10" s="18"/>
      <c r="E10" s="17"/>
      <c r="F10" s="18"/>
      <c r="G10" s="20"/>
      <c r="H10" s="214" t="s">
        <v>2364</v>
      </c>
      <c r="I10" s="214" t="s">
        <v>2364</v>
      </c>
      <c r="J10" s="15"/>
      <c r="K10" s="15"/>
      <c r="M10" s="66"/>
    </row>
    <row r="11" spans="1:13" ht="13.5">
      <c r="A11" s="19"/>
      <c r="B11" s="20"/>
      <c r="C11" s="191"/>
      <c r="D11" s="18"/>
      <c r="E11" s="17"/>
      <c r="F11" s="18"/>
      <c r="G11" s="15"/>
      <c r="H11" s="16" t="s">
        <v>551</v>
      </c>
      <c r="I11" s="16" t="s">
        <v>551</v>
      </c>
      <c r="J11" s="15"/>
      <c r="K11" s="15"/>
      <c r="M11" s="66"/>
    </row>
    <row r="12" spans="1:13" ht="13.5">
      <c r="A12" s="19"/>
      <c r="B12" s="20"/>
      <c r="C12" s="191"/>
      <c r="D12" s="18"/>
      <c r="E12" s="17"/>
      <c r="F12" s="18"/>
      <c r="G12" s="20"/>
      <c r="H12" s="16" t="s">
        <v>178</v>
      </c>
      <c r="I12" s="16" t="s">
        <v>178</v>
      </c>
      <c r="J12" s="15"/>
      <c r="K12" s="15"/>
      <c r="M12" s="66"/>
    </row>
    <row r="13" spans="1:13" ht="13.5">
      <c r="A13" s="19"/>
      <c r="B13" s="20"/>
      <c r="C13" s="191"/>
      <c r="D13" s="18"/>
      <c r="E13" s="17"/>
      <c r="F13" s="18"/>
      <c r="G13" s="20"/>
      <c r="H13" s="16" t="s">
        <v>1409</v>
      </c>
      <c r="I13" s="16" t="s">
        <v>1409</v>
      </c>
      <c r="J13" s="15"/>
      <c r="K13" s="15"/>
      <c r="M13" s="66"/>
    </row>
    <row r="14" spans="1:13" ht="13.5">
      <c r="A14" s="19"/>
      <c r="B14" s="20"/>
      <c r="C14" s="191"/>
      <c r="D14" s="18"/>
      <c r="E14" s="17"/>
      <c r="F14" s="18"/>
      <c r="G14" s="20"/>
      <c r="H14" s="16" t="s">
        <v>1402</v>
      </c>
      <c r="I14" s="16" t="s">
        <v>1402</v>
      </c>
      <c r="J14" s="15"/>
      <c r="K14" s="15"/>
      <c r="M14" s="66"/>
    </row>
    <row r="15" spans="1:11" ht="13.5">
      <c r="A15" s="19"/>
      <c r="B15" s="20"/>
      <c r="C15" s="191"/>
      <c r="D15" s="18"/>
      <c r="E15" s="17"/>
      <c r="F15" s="18"/>
      <c r="G15" s="20"/>
      <c r="H15" s="16" t="s">
        <v>1403</v>
      </c>
      <c r="I15" s="16" t="s">
        <v>1403</v>
      </c>
      <c r="J15" s="15"/>
      <c r="K15" s="15"/>
    </row>
    <row r="16" spans="1:11" ht="13.5">
      <c r="A16" s="19"/>
      <c r="B16" s="20"/>
      <c r="C16" s="191"/>
      <c r="D16" s="16"/>
      <c r="E16" s="17"/>
      <c r="F16" s="16"/>
      <c r="G16" s="20"/>
      <c r="H16" s="16" t="s">
        <v>1046</v>
      </c>
      <c r="I16" s="16" t="s">
        <v>1046</v>
      </c>
      <c r="J16" s="15"/>
      <c r="K16" s="15"/>
    </row>
    <row r="17" spans="1:11" ht="13.5">
      <c r="A17" s="19"/>
      <c r="B17" s="20"/>
      <c r="C17" s="191"/>
      <c r="D17" s="18"/>
      <c r="E17" s="17"/>
      <c r="F17" s="18"/>
      <c r="G17" s="20"/>
      <c r="H17" s="16" t="s">
        <v>1047</v>
      </c>
      <c r="I17" s="16" t="s">
        <v>1047</v>
      </c>
      <c r="J17" s="15"/>
      <c r="K17" s="15"/>
    </row>
    <row r="18" spans="1:11" ht="13.5">
      <c r="A18" s="19"/>
      <c r="B18" s="18"/>
      <c r="C18" s="191"/>
      <c r="D18" s="16"/>
      <c r="E18" s="17"/>
      <c r="F18" s="16"/>
      <c r="G18" s="20"/>
      <c r="H18" s="15" t="s">
        <v>1048</v>
      </c>
      <c r="I18" s="15" t="s">
        <v>1048</v>
      </c>
      <c r="J18" s="15"/>
      <c r="K18" s="15"/>
    </row>
    <row r="19" spans="1:11" ht="13.5">
      <c r="A19" s="19"/>
      <c r="B19" s="20"/>
      <c r="C19" s="191"/>
      <c r="D19" s="16"/>
      <c r="E19" s="17"/>
      <c r="F19" s="16"/>
      <c r="G19" s="20"/>
      <c r="H19" s="15" t="s">
        <v>893</v>
      </c>
      <c r="I19" s="15" t="s">
        <v>893</v>
      </c>
      <c r="J19" s="15"/>
      <c r="K19" s="15"/>
    </row>
    <row r="20" spans="1:11" ht="13.5">
      <c r="A20" s="21"/>
      <c r="B20" s="20"/>
      <c r="C20" s="191"/>
      <c r="D20" s="16"/>
      <c r="E20" s="17"/>
      <c r="F20" s="16"/>
      <c r="G20" s="20"/>
      <c r="H20" s="18" t="s">
        <v>894</v>
      </c>
      <c r="I20" s="18" t="s">
        <v>894</v>
      </c>
      <c r="J20" s="15"/>
      <c r="K20" s="15"/>
    </row>
    <row r="21" spans="1:11" ht="13.5">
      <c r="A21" s="19"/>
      <c r="B21" s="20"/>
      <c r="C21" s="191"/>
      <c r="D21" s="16"/>
      <c r="E21" s="17"/>
      <c r="F21" s="16"/>
      <c r="G21" s="20"/>
      <c r="H21" s="16" t="s">
        <v>895</v>
      </c>
      <c r="I21" s="16" t="s">
        <v>895</v>
      </c>
      <c r="J21" s="15"/>
      <c r="K21" s="15"/>
    </row>
    <row r="22" spans="1:11" ht="13.5">
      <c r="A22" s="19"/>
      <c r="B22" s="20"/>
      <c r="C22" s="191"/>
      <c r="D22" s="16"/>
      <c r="E22" s="17"/>
      <c r="F22" s="16"/>
      <c r="G22" s="20"/>
      <c r="H22" s="213" t="s">
        <v>2609</v>
      </c>
      <c r="I22" s="213" t="s">
        <v>2609</v>
      </c>
      <c r="J22" s="15"/>
      <c r="K22" s="15"/>
    </row>
    <row r="23" spans="1:11" ht="13.5">
      <c r="A23" s="19"/>
      <c r="B23" s="20"/>
      <c r="C23" s="191"/>
      <c r="D23" s="16"/>
      <c r="E23" s="17"/>
      <c r="F23" s="16"/>
      <c r="G23" s="20"/>
      <c r="H23" s="16" t="s">
        <v>2610</v>
      </c>
      <c r="I23" s="16" t="s">
        <v>2610</v>
      </c>
      <c r="J23" s="15"/>
      <c r="K23" s="15"/>
    </row>
    <row r="24" spans="1:11" ht="13.5">
      <c r="A24" s="19"/>
      <c r="B24" s="20"/>
      <c r="C24" s="191"/>
      <c r="D24" s="18"/>
      <c r="E24" s="17"/>
      <c r="F24" s="18"/>
      <c r="G24" s="20"/>
      <c r="H24" s="16" t="s">
        <v>2611</v>
      </c>
      <c r="I24" s="16" t="s">
        <v>2611</v>
      </c>
      <c r="J24" s="15"/>
      <c r="K24" s="15"/>
    </row>
    <row r="25" spans="1:11" ht="13.5">
      <c r="A25" s="19"/>
      <c r="B25" s="20"/>
      <c r="C25" s="191"/>
      <c r="D25" s="18"/>
      <c r="E25" s="17"/>
      <c r="F25" s="18"/>
      <c r="G25" s="20"/>
      <c r="H25" s="16" t="s">
        <v>134</v>
      </c>
      <c r="I25" s="16" t="s">
        <v>134</v>
      </c>
      <c r="J25" s="15"/>
      <c r="K25" s="15"/>
    </row>
    <row r="26" spans="1:11" ht="13.5">
      <c r="A26" s="19"/>
      <c r="B26" s="20"/>
      <c r="C26" s="191"/>
      <c r="D26" s="18"/>
      <c r="E26" s="17"/>
      <c r="F26" s="18"/>
      <c r="G26" s="20"/>
      <c r="H26" s="16" t="s">
        <v>1381</v>
      </c>
      <c r="I26" s="16" t="s">
        <v>1381</v>
      </c>
      <c r="J26" s="15"/>
      <c r="K26" s="15"/>
    </row>
    <row r="27" spans="1:11" ht="13.5">
      <c r="A27" s="19"/>
      <c r="B27" s="20"/>
      <c r="C27" s="191"/>
      <c r="D27" s="18"/>
      <c r="E27" s="17"/>
      <c r="F27" s="18"/>
      <c r="G27" s="20"/>
      <c r="H27" s="16" t="s">
        <v>1382</v>
      </c>
      <c r="I27" s="16" t="s">
        <v>1382</v>
      </c>
      <c r="J27" s="15"/>
      <c r="K27" s="15"/>
    </row>
    <row r="28" spans="1:11" ht="13.5">
      <c r="A28" s="206"/>
      <c r="B28" s="20"/>
      <c r="C28" s="191"/>
      <c r="D28" s="18"/>
      <c r="E28" s="17"/>
      <c r="F28" s="18"/>
      <c r="G28" s="20"/>
      <c r="H28" s="16" t="s">
        <v>2373</v>
      </c>
      <c r="I28" s="16" t="s">
        <v>2373</v>
      </c>
      <c r="J28" s="15"/>
      <c r="K28" s="15"/>
    </row>
    <row r="29" spans="1:11" ht="13.5">
      <c r="A29" s="19"/>
      <c r="B29" s="20"/>
      <c r="C29" s="191"/>
      <c r="D29" s="18"/>
      <c r="E29" s="17"/>
      <c r="F29" s="18"/>
      <c r="G29" s="20"/>
      <c r="H29" s="215" t="s">
        <v>2374</v>
      </c>
      <c r="I29" s="215" t="s">
        <v>2374</v>
      </c>
      <c r="J29" s="15"/>
      <c r="K29" s="15"/>
    </row>
    <row r="30" spans="1:11" ht="13.5">
      <c r="A30" s="19"/>
      <c r="B30" s="20"/>
      <c r="C30" s="191"/>
      <c r="D30" s="18"/>
      <c r="E30" s="17"/>
      <c r="F30" s="18"/>
      <c r="G30" s="15"/>
      <c r="H30" s="16" t="s">
        <v>2375</v>
      </c>
      <c r="I30" s="20" t="s">
        <v>2375</v>
      </c>
      <c r="J30" s="15"/>
      <c r="K30" s="229"/>
    </row>
    <row r="31" spans="1:11" ht="13.5">
      <c r="A31" s="19"/>
      <c r="B31" s="20"/>
      <c r="C31" s="191"/>
      <c r="D31" s="18"/>
      <c r="E31" s="17"/>
      <c r="F31" s="18"/>
      <c r="G31" s="20"/>
      <c r="H31" s="16" t="s">
        <v>2376</v>
      </c>
      <c r="I31" s="20" t="s">
        <v>2376</v>
      </c>
      <c r="J31" s="15"/>
      <c r="K31" s="15"/>
    </row>
    <row r="32" spans="1:11" ht="13.5">
      <c r="A32" s="19"/>
      <c r="B32" s="20"/>
      <c r="C32" s="191"/>
      <c r="D32" s="18"/>
      <c r="E32" s="17"/>
      <c r="F32" s="18"/>
      <c r="G32" s="15"/>
      <c r="H32" s="16" t="s">
        <v>2644</v>
      </c>
      <c r="I32" s="20" t="s">
        <v>2644</v>
      </c>
      <c r="J32" s="15"/>
      <c r="K32" s="15"/>
    </row>
    <row r="33" spans="1:11" ht="13.5">
      <c r="A33" s="19"/>
      <c r="B33" s="20"/>
      <c r="C33" s="191"/>
      <c r="D33" s="16"/>
      <c r="E33" s="17"/>
      <c r="F33" s="16"/>
      <c r="G33" s="20"/>
      <c r="H33" s="16" t="s">
        <v>2645</v>
      </c>
      <c r="I33" s="20" t="s">
        <v>2645</v>
      </c>
      <c r="J33" s="15"/>
      <c r="K33" s="15"/>
    </row>
    <row r="34" spans="1:11" ht="13.5">
      <c r="A34" s="19"/>
      <c r="B34" s="20"/>
      <c r="C34" s="191"/>
      <c r="D34" s="16"/>
      <c r="E34" s="17"/>
      <c r="F34" s="16"/>
      <c r="G34" s="20"/>
      <c r="H34" s="214" t="s">
        <v>2646</v>
      </c>
      <c r="I34" s="20" t="s">
        <v>2646</v>
      </c>
      <c r="J34" s="20"/>
      <c r="K34" s="229"/>
    </row>
    <row r="35" spans="1:11" ht="13.5">
      <c r="A35" s="19"/>
      <c r="B35" s="20"/>
      <c r="C35" s="191"/>
      <c r="D35" s="16"/>
      <c r="E35" s="17"/>
      <c r="F35" s="16"/>
      <c r="G35" s="20"/>
      <c r="H35" s="16" t="s">
        <v>2647</v>
      </c>
      <c r="I35" s="20" t="s">
        <v>2647</v>
      </c>
      <c r="J35" s="20"/>
      <c r="K35" s="15"/>
    </row>
    <row r="36" spans="1:11" ht="13.5">
      <c r="A36" s="19"/>
      <c r="B36" s="20"/>
      <c r="C36" s="191"/>
      <c r="D36" s="16"/>
      <c r="E36" s="17"/>
      <c r="F36" s="16"/>
      <c r="G36" s="20"/>
      <c r="H36" s="16" t="s">
        <v>2648</v>
      </c>
      <c r="I36" s="20" t="s">
        <v>2648</v>
      </c>
      <c r="J36" s="20"/>
      <c r="K36" s="15"/>
    </row>
    <row r="37" spans="1:11" ht="13.5">
      <c r="A37" s="19"/>
      <c r="B37" s="20"/>
      <c r="C37" s="191"/>
      <c r="D37" s="20"/>
      <c r="E37" s="20"/>
      <c r="F37" s="20"/>
      <c r="G37" s="20"/>
      <c r="H37" s="20" t="s">
        <v>2649</v>
      </c>
      <c r="I37" s="20" t="s">
        <v>2649</v>
      </c>
      <c r="J37" s="20"/>
      <c r="K37" s="240"/>
    </row>
    <row r="38" spans="1:11" ht="13.5">
      <c r="A38" s="19"/>
      <c r="B38" s="20"/>
      <c r="C38" s="191"/>
      <c r="D38" s="20"/>
      <c r="E38" s="20"/>
      <c r="F38" s="20"/>
      <c r="G38" s="20"/>
      <c r="H38" s="20" t="s">
        <v>361</v>
      </c>
      <c r="I38" s="20" t="s">
        <v>361</v>
      </c>
      <c r="J38" s="20"/>
      <c r="K38" s="240"/>
    </row>
    <row r="39" spans="1:11" ht="13.5">
      <c r="A39" s="19"/>
      <c r="B39" s="20"/>
      <c r="C39" s="191"/>
      <c r="D39" s="20"/>
      <c r="E39" s="20"/>
      <c r="F39" s="20"/>
      <c r="G39" s="20"/>
      <c r="H39" s="20" t="s">
        <v>1390</v>
      </c>
      <c r="I39" s="20" t="s">
        <v>1390</v>
      </c>
      <c r="J39" s="20"/>
      <c r="K39" s="240"/>
    </row>
    <row r="40" spans="1:11" ht="13.5">
      <c r="A40" s="19"/>
      <c r="B40" s="20"/>
      <c r="C40" s="191"/>
      <c r="D40" s="20"/>
      <c r="E40" s="20"/>
      <c r="F40" s="20"/>
      <c r="G40" s="20"/>
      <c r="H40" s="20" t="s">
        <v>2385</v>
      </c>
      <c r="I40" s="20" t="s">
        <v>2385</v>
      </c>
      <c r="J40" s="20"/>
      <c r="K40" s="240"/>
    </row>
    <row r="41" spans="1:11" ht="13.5">
      <c r="A41" s="19"/>
      <c r="B41" s="20"/>
      <c r="C41" s="191"/>
      <c r="D41" s="20"/>
      <c r="E41" s="20"/>
      <c r="F41" s="20"/>
      <c r="G41" s="20"/>
      <c r="H41" s="20" t="s">
        <v>2386</v>
      </c>
      <c r="I41" s="20" t="s">
        <v>2386</v>
      </c>
      <c r="J41" s="20"/>
      <c r="K41" s="240"/>
    </row>
    <row r="42" spans="1:11" ht="13.5">
      <c r="A42" s="19"/>
      <c r="B42" s="20"/>
      <c r="C42" s="191"/>
      <c r="D42" s="20"/>
      <c r="E42" s="20"/>
      <c r="F42" s="20"/>
      <c r="G42" s="20"/>
      <c r="H42" s="20" t="s">
        <v>2387</v>
      </c>
      <c r="I42" s="20" t="s">
        <v>2387</v>
      </c>
      <c r="J42" s="20"/>
      <c r="K42" s="240"/>
    </row>
    <row r="43" spans="1:11" ht="13.5">
      <c r="A43" s="19"/>
      <c r="B43" s="20"/>
      <c r="C43" s="191"/>
      <c r="D43" s="20"/>
      <c r="E43" s="20"/>
      <c r="F43" s="20"/>
      <c r="G43" s="20"/>
      <c r="H43" s="20" t="s">
        <v>2388</v>
      </c>
      <c r="I43" s="20" t="s">
        <v>2388</v>
      </c>
      <c r="J43" s="20"/>
      <c r="K43" s="240"/>
    </row>
    <row r="44" spans="1:11" ht="13.5">
      <c r="A44" s="19"/>
      <c r="B44" s="20"/>
      <c r="C44" s="191"/>
      <c r="D44" s="20"/>
      <c r="E44" s="20"/>
      <c r="F44" s="20"/>
      <c r="G44" s="20"/>
      <c r="H44" s="20"/>
      <c r="I44" s="20"/>
      <c r="J44" s="20"/>
      <c r="K44" s="240"/>
    </row>
    <row r="45" spans="1:11" ht="13.5">
      <c r="A45" s="19"/>
      <c r="B45" s="20"/>
      <c r="C45" s="191"/>
      <c r="D45" s="20"/>
      <c r="E45" s="20"/>
      <c r="F45" s="20"/>
      <c r="G45" s="20"/>
      <c r="H45" s="20"/>
      <c r="I45" s="20"/>
      <c r="J45" s="20"/>
      <c r="K45" s="240"/>
    </row>
    <row r="46" spans="1:11" ht="13.5">
      <c r="A46" s="19"/>
      <c r="B46" s="20"/>
      <c r="C46" s="191"/>
      <c r="D46" s="20"/>
      <c r="E46" s="20"/>
      <c r="F46" s="20"/>
      <c r="G46" s="20"/>
      <c r="H46" s="20"/>
      <c r="I46" s="20"/>
      <c r="J46" s="20"/>
      <c r="K46" s="240"/>
    </row>
    <row r="47" spans="1:11" ht="13.5">
      <c r="A47" s="19"/>
      <c r="B47" s="20"/>
      <c r="C47" s="191"/>
      <c r="D47" s="20"/>
      <c r="E47" s="20"/>
      <c r="F47" s="20"/>
      <c r="G47" s="15"/>
      <c r="H47" s="20"/>
      <c r="I47" s="20"/>
      <c r="J47" s="20"/>
      <c r="K47" s="240"/>
    </row>
    <row r="48" spans="1:11" ht="13.5">
      <c r="A48" s="19"/>
      <c r="B48" s="20"/>
      <c r="C48" s="191"/>
      <c r="D48" s="20"/>
      <c r="E48" s="20"/>
      <c r="F48" s="20"/>
      <c r="G48" s="20"/>
      <c r="H48" s="20"/>
      <c r="I48" s="20"/>
      <c r="J48" s="20"/>
      <c r="K48" s="240"/>
    </row>
    <row r="49" spans="1:11" ht="13.5">
      <c r="A49" s="19"/>
      <c r="B49" s="20"/>
      <c r="C49" s="191"/>
      <c r="D49" s="20"/>
      <c r="E49" s="20"/>
      <c r="F49" s="20"/>
      <c r="G49" s="20"/>
      <c r="H49" s="20"/>
      <c r="I49" s="20"/>
      <c r="J49" s="20"/>
      <c r="K49" s="240"/>
    </row>
    <row r="50" spans="1:11" ht="13.5">
      <c r="A50" s="19"/>
      <c r="B50" s="20"/>
      <c r="C50" s="191"/>
      <c r="D50" s="20"/>
      <c r="E50" s="20"/>
      <c r="F50" s="20"/>
      <c r="G50" s="20"/>
      <c r="H50" s="20"/>
      <c r="I50" s="20"/>
      <c r="J50" s="20"/>
      <c r="K50" s="240"/>
    </row>
    <row r="51" spans="1:11" ht="13.5">
      <c r="A51" s="19"/>
      <c r="B51" s="20"/>
      <c r="C51" s="191"/>
      <c r="D51" s="20"/>
      <c r="E51" s="20"/>
      <c r="F51" s="20"/>
      <c r="G51" s="20"/>
      <c r="H51" s="20"/>
      <c r="I51" s="20"/>
      <c r="J51" s="20"/>
      <c r="K51" s="240"/>
    </row>
    <row r="52" spans="1:11" ht="13.5">
      <c r="A52" s="19"/>
      <c r="B52" s="20"/>
      <c r="C52" s="191"/>
      <c r="D52" s="20"/>
      <c r="E52" s="20"/>
      <c r="F52" s="20"/>
      <c r="G52" s="20"/>
      <c r="H52" s="20"/>
      <c r="I52" s="20"/>
      <c r="J52" s="20"/>
      <c r="K52" s="240"/>
    </row>
    <row r="53" spans="1:11" ht="13.5">
      <c r="A53" s="19"/>
      <c r="B53" s="20"/>
      <c r="C53" s="191"/>
      <c r="D53" s="20"/>
      <c r="E53" s="20"/>
      <c r="F53" s="20"/>
      <c r="G53" s="20"/>
      <c r="H53" s="20"/>
      <c r="I53" s="20"/>
      <c r="J53" s="20"/>
      <c r="K53" s="240"/>
    </row>
    <row r="54" spans="1:11" ht="13.5">
      <c r="A54" s="206"/>
      <c r="B54" s="20"/>
      <c r="C54" s="191"/>
      <c r="D54" s="20"/>
      <c r="E54" s="20"/>
      <c r="F54" s="20"/>
      <c r="G54" s="20"/>
      <c r="H54" s="20"/>
      <c r="I54" s="20"/>
      <c r="J54" s="20"/>
      <c r="K54" s="240"/>
    </row>
    <row r="55" spans="1:11" ht="13.5">
      <c r="A55" s="19"/>
      <c r="B55" s="20"/>
      <c r="C55" s="191"/>
      <c r="D55" s="20"/>
      <c r="E55" s="20"/>
      <c r="F55" s="20"/>
      <c r="G55" s="20"/>
      <c r="H55" s="20"/>
      <c r="I55" s="20"/>
      <c r="J55" s="20"/>
      <c r="K55" s="240"/>
    </row>
    <row r="56" spans="1:11" ht="13.5">
      <c r="A56" s="14"/>
      <c r="B56" s="20"/>
      <c r="C56" s="191"/>
      <c r="D56" s="350"/>
      <c r="E56" s="20"/>
      <c r="F56" s="20"/>
      <c r="G56" s="20"/>
      <c r="H56" s="20"/>
      <c r="I56" s="20"/>
      <c r="J56" s="20"/>
      <c r="K56" s="240"/>
    </row>
    <row r="57" spans="1:11" ht="13.5">
      <c r="A57" s="14"/>
      <c r="B57" s="20"/>
      <c r="C57" s="191"/>
      <c r="D57" s="350"/>
      <c r="E57" s="20"/>
      <c r="F57" s="20"/>
      <c r="G57" s="20"/>
      <c r="H57" s="20"/>
      <c r="I57" s="20"/>
      <c r="J57" s="20"/>
      <c r="K57" s="240"/>
    </row>
    <row r="58" spans="1:11" ht="13.5">
      <c r="A58" s="19"/>
      <c r="B58" s="20"/>
      <c r="C58" s="191"/>
      <c r="D58" s="350"/>
      <c r="E58" s="20"/>
      <c r="F58" s="20"/>
      <c r="G58" s="20"/>
      <c r="H58" s="20"/>
      <c r="I58" s="20"/>
      <c r="J58" s="20"/>
      <c r="K58" s="240"/>
    </row>
    <row r="59" spans="1:11" ht="13.5">
      <c r="A59" s="19"/>
      <c r="B59" s="20"/>
      <c r="C59" s="191"/>
      <c r="D59" s="350"/>
      <c r="E59" s="20"/>
      <c r="F59" s="20"/>
      <c r="G59" s="20"/>
      <c r="H59" s="20"/>
      <c r="I59" s="20"/>
      <c r="J59" s="20"/>
      <c r="K59" s="240"/>
    </row>
    <row r="60" spans="1:11" ht="13.5">
      <c r="A60" s="19"/>
      <c r="B60" s="20"/>
      <c r="C60" s="191"/>
      <c r="D60" s="350"/>
      <c r="E60" s="20"/>
      <c r="F60" s="20"/>
      <c r="G60" s="20"/>
      <c r="H60" s="20"/>
      <c r="I60" s="20"/>
      <c r="J60" s="20"/>
      <c r="K60" s="240"/>
    </row>
    <row r="61" spans="1:11" ht="13.5">
      <c r="A61" s="19"/>
      <c r="B61" s="20"/>
      <c r="C61" s="191"/>
      <c r="D61" s="350"/>
      <c r="E61" s="20"/>
      <c r="F61" s="20"/>
      <c r="G61" s="20"/>
      <c r="H61" s="20"/>
      <c r="I61" s="20"/>
      <c r="J61" s="20"/>
      <c r="K61" s="240"/>
    </row>
    <row r="62" spans="1:11" ht="13.5">
      <c r="A62" s="19"/>
      <c r="B62" s="20"/>
      <c r="C62" s="191"/>
      <c r="D62" s="350"/>
      <c r="E62" s="20"/>
      <c r="F62" s="20"/>
      <c r="G62" s="20"/>
      <c r="H62" s="20"/>
      <c r="I62" s="20"/>
      <c r="J62" s="20"/>
      <c r="K62" s="240"/>
    </row>
    <row r="63" spans="1:11" ht="13.5">
      <c r="A63" s="19"/>
      <c r="B63" s="20"/>
      <c r="C63" s="191"/>
      <c r="D63" s="350"/>
      <c r="E63" s="20"/>
      <c r="F63" s="20"/>
      <c r="G63" s="20"/>
      <c r="H63" s="20"/>
      <c r="I63" s="20"/>
      <c r="J63" s="20"/>
      <c r="K63" s="240"/>
    </row>
    <row r="64" spans="1:11" ht="13.5">
      <c r="A64" s="19"/>
      <c r="B64" s="20"/>
      <c r="C64" s="191"/>
      <c r="D64" s="350"/>
      <c r="E64" s="20"/>
      <c r="F64" s="20"/>
      <c r="G64" s="20"/>
      <c r="H64" s="20"/>
      <c r="I64" s="20"/>
      <c r="J64" s="20"/>
      <c r="K64" s="240"/>
    </row>
    <row r="65" spans="1:11" ht="13.5">
      <c r="A65" s="18"/>
      <c r="B65" s="20"/>
      <c r="C65" s="191"/>
      <c r="D65" s="350"/>
      <c r="E65" s="20"/>
      <c r="F65" s="20"/>
      <c r="G65" s="20"/>
      <c r="H65" s="20"/>
      <c r="I65" s="20"/>
      <c r="J65" s="20"/>
      <c r="K65" s="240"/>
    </row>
    <row r="66" spans="1:11" ht="13.5">
      <c r="A66" s="14"/>
      <c r="B66" s="20"/>
      <c r="C66" s="191"/>
      <c r="D66" s="350"/>
      <c r="E66" s="20"/>
      <c r="F66" s="20"/>
      <c r="G66" s="20"/>
      <c r="H66" s="20"/>
      <c r="I66" s="20"/>
      <c r="J66" s="20"/>
      <c r="K66" s="240"/>
    </row>
    <row r="67" spans="1:11" ht="13.5">
      <c r="A67" s="19"/>
      <c r="B67" s="20"/>
      <c r="C67" s="191"/>
      <c r="D67" s="350"/>
      <c r="E67" s="20"/>
      <c r="F67" s="20"/>
      <c r="G67" s="20"/>
      <c r="H67" s="20"/>
      <c r="I67" s="20"/>
      <c r="J67" s="20"/>
      <c r="K67" s="240"/>
    </row>
    <row r="68" spans="1:11" ht="13.5">
      <c r="A68" s="19"/>
      <c r="B68" s="20"/>
      <c r="C68" s="191"/>
      <c r="D68" s="350"/>
      <c r="E68" s="20"/>
      <c r="F68" s="20"/>
      <c r="G68" s="20"/>
      <c r="H68" s="20"/>
      <c r="I68" s="20"/>
      <c r="J68" s="20"/>
      <c r="K68" s="240"/>
    </row>
    <row r="69" spans="1:11" ht="13.5">
      <c r="A69" s="19"/>
      <c r="B69" s="20"/>
      <c r="C69" s="191"/>
      <c r="D69" s="350"/>
      <c r="E69" s="20"/>
      <c r="F69" s="20"/>
      <c r="G69" s="20"/>
      <c r="H69" s="20"/>
      <c r="I69" s="20"/>
      <c r="J69" s="20"/>
      <c r="K69" s="240"/>
    </row>
    <row r="70" spans="1:11" ht="13.5">
      <c r="A70" s="19"/>
      <c r="B70" s="20"/>
      <c r="C70" s="191"/>
      <c r="D70" s="350"/>
      <c r="E70" s="20"/>
      <c r="F70" s="20"/>
      <c r="G70" s="20"/>
      <c r="H70" s="20"/>
      <c r="I70" s="20"/>
      <c r="J70" s="20"/>
      <c r="K70" s="240"/>
    </row>
    <row r="71" spans="1:11" ht="13.5">
      <c r="A71" s="19"/>
      <c r="B71" s="20"/>
      <c r="C71" s="191"/>
      <c r="D71" s="350"/>
      <c r="E71" s="20"/>
      <c r="F71" s="20"/>
      <c r="G71" s="20"/>
      <c r="H71" s="20"/>
      <c r="I71" s="20"/>
      <c r="J71" s="20"/>
      <c r="K71" s="240"/>
    </row>
    <row r="72" spans="1:11" ht="13.5">
      <c r="A72" s="19"/>
      <c r="B72" s="20"/>
      <c r="C72" s="191"/>
      <c r="D72" s="350"/>
      <c r="E72" s="20"/>
      <c r="F72" s="20"/>
      <c r="G72" s="20"/>
      <c r="H72" s="20"/>
      <c r="I72" s="20"/>
      <c r="J72" s="20"/>
      <c r="K72" s="240"/>
    </row>
    <row r="73" spans="1:11" ht="13.5">
      <c r="A73" s="19"/>
      <c r="B73" s="20"/>
      <c r="C73" s="191"/>
      <c r="D73" s="350"/>
      <c r="E73" s="20"/>
      <c r="F73" s="20"/>
      <c r="G73" s="20"/>
      <c r="H73" s="20"/>
      <c r="I73" s="20"/>
      <c r="J73" s="20"/>
      <c r="K73" s="240"/>
    </row>
    <row r="74" spans="1:11" ht="13.5">
      <c r="A74" s="19"/>
      <c r="B74" s="20"/>
      <c r="C74" s="191"/>
      <c r="D74" s="350"/>
      <c r="E74" s="20"/>
      <c r="F74" s="20"/>
      <c r="G74" s="20"/>
      <c r="H74" s="20"/>
      <c r="I74" s="20"/>
      <c r="J74" s="20"/>
      <c r="K74" s="240"/>
    </row>
    <row r="75" spans="1:11" ht="13.5">
      <c r="A75" s="19"/>
      <c r="B75" s="20"/>
      <c r="C75" s="191"/>
      <c r="D75" s="350"/>
      <c r="E75" s="20"/>
      <c r="F75" s="20"/>
      <c r="G75" s="20"/>
      <c r="H75" s="20"/>
      <c r="I75" s="20"/>
      <c r="J75" s="20"/>
      <c r="K75" s="240"/>
    </row>
    <row r="76" spans="1:11" ht="13.5">
      <c r="A76" s="19"/>
      <c r="B76" s="20"/>
      <c r="C76" s="191"/>
      <c r="D76" s="350"/>
      <c r="E76" s="20"/>
      <c r="F76" s="20"/>
      <c r="G76" s="20"/>
      <c r="H76" s="20"/>
      <c r="I76" s="20"/>
      <c r="J76" s="20"/>
      <c r="K76" s="240"/>
    </row>
    <row r="77" spans="1:11" ht="13.5">
      <c r="A77" s="19"/>
      <c r="B77" s="20"/>
      <c r="C77" s="191"/>
      <c r="D77" s="350"/>
      <c r="E77" s="20"/>
      <c r="F77" s="20"/>
      <c r="G77" s="20"/>
      <c r="H77" s="20"/>
      <c r="I77" s="20"/>
      <c r="J77" s="20"/>
      <c r="K77" s="240"/>
    </row>
    <row r="78" spans="1:11" ht="13.5">
      <c r="A78" s="19"/>
      <c r="B78" s="20"/>
      <c r="C78" s="191"/>
      <c r="D78" s="350"/>
      <c r="E78" s="20"/>
      <c r="F78" s="20"/>
      <c r="G78" s="20"/>
      <c r="H78" s="20"/>
      <c r="I78" s="20"/>
      <c r="J78" s="20"/>
      <c r="K78" s="240"/>
    </row>
    <row r="79" spans="1:11" ht="13.5">
      <c r="A79" s="19"/>
      <c r="B79" s="20"/>
      <c r="C79" s="191"/>
      <c r="D79" s="350"/>
      <c r="E79" s="20"/>
      <c r="F79" s="20"/>
      <c r="G79" s="20"/>
      <c r="H79" s="20"/>
      <c r="I79" s="20"/>
      <c r="J79" s="20"/>
      <c r="K79" s="240"/>
    </row>
    <row r="80" spans="1:11" ht="13.5">
      <c r="A80" s="19"/>
      <c r="B80" s="20"/>
      <c r="C80" s="191"/>
      <c r="D80" s="350"/>
      <c r="E80" s="20"/>
      <c r="F80" s="20"/>
      <c r="G80" s="20"/>
      <c r="H80" s="20"/>
      <c r="I80" s="20"/>
      <c r="J80" s="20"/>
      <c r="K80" s="240"/>
    </row>
    <row r="81" spans="1:11" ht="13.5">
      <c r="A81" s="19"/>
      <c r="B81" s="20"/>
      <c r="C81" s="191"/>
      <c r="D81" s="350"/>
      <c r="E81" s="20"/>
      <c r="F81" s="20"/>
      <c r="G81" s="20"/>
      <c r="H81" s="20"/>
      <c r="I81" s="20"/>
      <c r="J81" s="20"/>
      <c r="K81" s="240"/>
    </row>
    <row r="82" spans="1:11" ht="13.5">
      <c r="A82" s="19"/>
      <c r="B82" s="20"/>
      <c r="C82" s="191"/>
      <c r="D82" s="350"/>
      <c r="E82" s="20"/>
      <c r="F82" s="20"/>
      <c r="G82" s="20"/>
      <c r="H82" s="20"/>
      <c r="I82" s="20"/>
      <c r="J82" s="20"/>
      <c r="K82" s="240"/>
    </row>
    <row r="83" spans="1:11" ht="13.5">
      <c r="A83" s="19"/>
      <c r="B83" s="20"/>
      <c r="C83" s="191"/>
      <c r="D83" s="350"/>
      <c r="E83" s="20"/>
      <c r="F83" s="20"/>
      <c r="G83" s="20"/>
      <c r="H83" s="20"/>
      <c r="I83" s="20"/>
      <c r="J83" s="20"/>
      <c r="K83" s="240"/>
    </row>
    <row r="84" spans="1:11" ht="13.5">
      <c r="A84" s="19"/>
      <c r="B84" s="20"/>
      <c r="C84" s="191"/>
      <c r="D84" s="350"/>
      <c r="E84" s="20"/>
      <c r="F84" s="20"/>
      <c r="G84" s="20"/>
      <c r="H84" s="20"/>
      <c r="I84" s="20"/>
      <c r="J84" s="20"/>
      <c r="K84" s="240"/>
    </row>
    <row r="85" spans="1:11" ht="13.5">
      <c r="A85" s="19"/>
      <c r="B85" s="20"/>
      <c r="C85" s="191"/>
      <c r="D85" s="350"/>
      <c r="E85" s="20"/>
      <c r="F85" s="20"/>
      <c r="G85" s="20"/>
      <c r="H85" s="20"/>
      <c r="I85" s="20"/>
      <c r="J85" s="20"/>
      <c r="K85" s="240"/>
    </row>
    <row r="86" spans="1:11" ht="13.5">
      <c r="A86" s="19"/>
      <c r="B86" s="20"/>
      <c r="C86" s="191"/>
      <c r="D86" s="350"/>
      <c r="E86" s="20"/>
      <c r="F86" s="20"/>
      <c r="G86" s="20"/>
      <c r="H86" s="20"/>
      <c r="I86" s="20"/>
      <c r="J86" s="20"/>
      <c r="K86" s="240"/>
    </row>
    <row r="87" spans="1:11" ht="13.5">
      <c r="A87" s="19"/>
      <c r="B87" s="20"/>
      <c r="C87" s="191"/>
      <c r="D87" s="350"/>
      <c r="E87" s="20"/>
      <c r="F87" s="20"/>
      <c r="G87" s="20"/>
      <c r="H87" s="20"/>
      <c r="I87" s="20"/>
      <c r="J87" s="20"/>
      <c r="K87" s="240"/>
    </row>
    <row r="88" spans="1:11" ht="13.5">
      <c r="A88" s="19"/>
      <c r="B88" s="20"/>
      <c r="C88" s="191"/>
      <c r="D88" s="350"/>
      <c r="E88" s="20"/>
      <c r="F88" s="20"/>
      <c r="G88" s="20"/>
      <c r="H88" s="20"/>
      <c r="I88" s="20"/>
      <c r="J88" s="20"/>
      <c r="K88" s="240"/>
    </row>
    <row r="89" spans="1:11" ht="13.5">
      <c r="A89" s="19"/>
      <c r="B89" s="20"/>
      <c r="C89" s="191"/>
      <c r="D89" s="350"/>
      <c r="E89" s="20"/>
      <c r="F89" s="20"/>
      <c r="G89" s="20"/>
      <c r="H89" s="20"/>
      <c r="I89" s="20"/>
      <c r="J89" s="20"/>
      <c r="K89" s="240"/>
    </row>
    <row r="90" spans="1:11" ht="13.5">
      <c r="A90" s="19"/>
      <c r="B90" s="20"/>
      <c r="C90" s="191"/>
      <c r="D90" s="350"/>
      <c r="E90" s="20"/>
      <c r="F90" s="20"/>
      <c r="G90" s="20"/>
      <c r="H90" s="20"/>
      <c r="I90" s="20"/>
      <c r="J90" s="20"/>
      <c r="K90" s="240"/>
    </row>
    <row r="92" ht="13.5">
      <c r="J92" s="66"/>
    </row>
    <row r="93" spans="8:9" ht="13.5">
      <c r="H93" s="27"/>
      <c r="I93" s="27"/>
    </row>
  </sheetData>
  <printOptions/>
  <pageMargins left="0.17" right="0.16" top="0.23" bottom="0.32" header="0.2" footer="0.16"/>
  <pageSetup fitToHeight="0" fitToWidth="1" horizontalDpi="1200" verticalDpi="1200" orientation="landscape" paperSize="9" scale="70" r:id="rId1"/>
  <headerFooter alignWithMargins="0">
    <oddFooter>&amp;L&amp;8Sept 2002 Price File&amp;C&amp;8&amp;P of &amp;N&amp;R&amp;8Enterasys Networks Proprietary Information</oddFooter>
  </headerFooter>
</worksheet>
</file>

<file path=xl/worksheets/sheet2.xml><?xml version="1.0" encoding="utf-8"?>
<worksheet xmlns="http://schemas.openxmlformats.org/spreadsheetml/2006/main" xmlns:r="http://schemas.openxmlformats.org/officeDocument/2006/relationships">
  <dimension ref="A1:D63"/>
  <sheetViews>
    <sheetView workbookViewId="0" topLeftCell="A1">
      <pane xSplit="1" ySplit="2" topLeftCell="B36"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75"/>
  <cols>
    <col min="1" max="1" width="20.7109375" style="0" customWidth="1"/>
    <col min="2" max="2" width="45.140625" style="31" customWidth="1"/>
    <col min="3" max="3" width="18.28125" style="31" customWidth="1"/>
    <col min="4" max="4" width="16.421875" style="31" customWidth="1"/>
  </cols>
  <sheetData>
    <row r="1" spans="1:4" ht="13.5">
      <c r="A1" s="26" t="s">
        <v>59</v>
      </c>
      <c r="B1" s="27"/>
      <c r="C1" s="27"/>
      <c r="D1" s="27"/>
    </row>
    <row r="2" spans="1:4" ht="25.5">
      <c r="A2" s="28" t="s">
        <v>934</v>
      </c>
      <c r="B2" s="28" t="s">
        <v>1283</v>
      </c>
      <c r="C2" s="28" t="s">
        <v>935</v>
      </c>
      <c r="D2" s="29" t="s">
        <v>861</v>
      </c>
    </row>
    <row r="4" spans="1:4" ht="12.75">
      <c r="A4" s="204" t="s">
        <v>299</v>
      </c>
      <c r="B4" s="239" t="s">
        <v>1854</v>
      </c>
      <c r="C4" s="238" t="s">
        <v>1689</v>
      </c>
      <c r="D4" s="205" t="s">
        <v>1697</v>
      </c>
    </row>
    <row r="5" spans="1:4" ht="12.75">
      <c r="A5" s="204" t="s">
        <v>2440</v>
      </c>
      <c r="B5" s="239" t="s">
        <v>467</v>
      </c>
      <c r="C5" s="239" t="s">
        <v>1689</v>
      </c>
      <c r="D5" s="205" t="s">
        <v>1697</v>
      </c>
    </row>
    <row r="6" spans="1:4" ht="12.75">
      <c r="A6" s="204" t="s">
        <v>340</v>
      </c>
      <c r="B6" s="239" t="s">
        <v>2021</v>
      </c>
      <c r="C6" s="239" t="s">
        <v>1689</v>
      </c>
      <c r="D6" s="205" t="s">
        <v>1697</v>
      </c>
    </row>
    <row r="7" spans="1:4" ht="12.75">
      <c r="A7" s="204" t="s">
        <v>336</v>
      </c>
      <c r="B7" s="239" t="s">
        <v>337</v>
      </c>
      <c r="C7" s="239" t="s">
        <v>1690</v>
      </c>
      <c r="D7" s="205" t="s">
        <v>1697</v>
      </c>
    </row>
    <row r="8" spans="1:4" ht="12.75">
      <c r="A8" s="352" t="s">
        <v>2779</v>
      </c>
      <c r="B8" s="239" t="s">
        <v>453</v>
      </c>
      <c r="C8" s="239" t="s">
        <v>1436</v>
      </c>
      <c r="D8" s="205" t="s">
        <v>1697</v>
      </c>
    </row>
    <row r="9" spans="1:4" ht="12.75">
      <c r="A9" s="352" t="s">
        <v>1284</v>
      </c>
      <c r="B9" s="239" t="s">
        <v>1376</v>
      </c>
      <c r="C9" s="239" t="s">
        <v>1476</v>
      </c>
      <c r="D9" s="205" t="s">
        <v>1697</v>
      </c>
    </row>
    <row r="10" spans="1:4" ht="12.75">
      <c r="A10" s="352" t="s">
        <v>430</v>
      </c>
      <c r="B10" s="239" t="s">
        <v>431</v>
      </c>
      <c r="C10" s="239" t="s">
        <v>1689</v>
      </c>
      <c r="D10" s="205" t="s">
        <v>1697</v>
      </c>
    </row>
    <row r="11" spans="1:4" ht="12.75">
      <c r="A11" s="352" t="s">
        <v>2759</v>
      </c>
      <c r="B11" s="239" t="s">
        <v>1118</v>
      </c>
      <c r="C11" s="239" t="s">
        <v>1689</v>
      </c>
      <c r="D11" s="205" t="s">
        <v>1697</v>
      </c>
    </row>
    <row r="12" spans="1:4" ht="12.75">
      <c r="A12" s="352" t="s">
        <v>903</v>
      </c>
      <c r="B12" s="239" t="s">
        <v>215</v>
      </c>
      <c r="C12" s="239" t="s">
        <v>1689</v>
      </c>
      <c r="D12" s="205" t="s">
        <v>1697</v>
      </c>
    </row>
    <row r="13" spans="1:4" ht="12.75">
      <c r="A13" s="352" t="s">
        <v>914</v>
      </c>
      <c r="B13" s="239" t="s">
        <v>2767</v>
      </c>
      <c r="C13" s="239" t="s">
        <v>1689</v>
      </c>
      <c r="D13" s="205" t="s">
        <v>1697</v>
      </c>
    </row>
    <row r="14" spans="1:4" ht="12.75">
      <c r="A14" s="352" t="s">
        <v>1085</v>
      </c>
      <c r="B14" s="239" t="s">
        <v>214</v>
      </c>
      <c r="C14" s="239" t="s">
        <v>1689</v>
      </c>
      <c r="D14" s="205" t="s">
        <v>1697</v>
      </c>
    </row>
    <row r="15" spans="1:4" ht="12.75">
      <c r="A15" s="352" t="s">
        <v>569</v>
      </c>
      <c r="B15" s="239" t="s">
        <v>570</v>
      </c>
      <c r="C15" s="239" t="s">
        <v>648</v>
      </c>
      <c r="D15" s="205" t="s">
        <v>1697</v>
      </c>
    </row>
    <row r="16" spans="1:4" ht="12.75">
      <c r="A16" s="352" t="s">
        <v>571</v>
      </c>
      <c r="B16" s="239" t="s">
        <v>645</v>
      </c>
      <c r="C16" s="239" t="s">
        <v>1691</v>
      </c>
      <c r="D16" s="205" t="s">
        <v>1697</v>
      </c>
    </row>
    <row r="17" spans="1:4" ht="12.75">
      <c r="A17" s="352" t="s">
        <v>650</v>
      </c>
      <c r="B17" s="239" t="s">
        <v>228</v>
      </c>
      <c r="C17" s="239" t="s">
        <v>1691</v>
      </c>
      <c r="D17" s="205" t="s">
        <v>1697</v>
      </c>
    </row>
    <row r="18" spans="1:4" ht="12.75">
      <c r="A18" s="352" t="s">
        <v>432</v>
      </c>
      <c r="B18" s="239" t="s">
        <v>667</v>
      </c>
      <c r="C18" s="239" t="s">
        <v>670</v>
      </c>
      <c r="D18" s="205" t="s">
        <v>1697</v>
      </c>
    </row>
    <row r="19" spans="1:4" ht="12.75">
      <c r="A19" s="352" t="s">
        <v>314</v>
      </c>
      <c r="B19" s="239" t="s">
        <v>315</v>
      </c>
      <c r="C19" s="239" t="s">
        <v>1692</v>
      </c>
      <c r="D19" s="205" t="s">
        <v>1697</v>
      </c>
    </row>
    <row r="20" spans="1:4" ht="12.75">
      <c r="A20" s="352" t="s">
        <v>668</v>
      </c>
      <c r="B20" s="239" t="s">
        <v>669</v>
      </c>
      <c r="C20" s="239" t="s">
        <v>670</v>
      </c>
      <c r="D20" s="205" t="s">
        <v>1697</v>
      </c>
    </row>
    <row r="21" spans="1:4" ht="12.75">
      <c r="A21" s="352" t="s">
        <v>316</v>
      </c>
      <c r="B21" s="239" t="s">
        <v>317</v>
      </c>
      <c r="C21" s="239" t="s">
        <v>1692</v>
      </c>
      <c r="D21" s="205" t="s">
        <v>1697</v>
      </c>
    </row>
    <row r="22" spans="1:4" ht="12.75">
      <c r="A22" s="352" t="s">
        <v>318</v>
      </c>
      <c r="B22" s="239" t="s">
        <v>319</v>
      </c>
      <c r="C22" s="239" t="s">
        <v>1692</v>
      </c>
      <c r="D22" s="205" t="s">
        <v>1697</v>
      </c>
    </row>
    <row r="23" spans="1:4" ht="12.75">
      <c r="A23" s="352" t="s">
        <v>2505</v>
      </c>
      <c r="B23" s="239" t="s">
        <v>1957</v>
      </c>
      <c r="C23" s="239" t="s">
        <v>1958</v>
      </c>
      <c r="D23" s="205" t="s">
        <v>1697</v>
      </c>
    </row>
    <row r="24" spans="1:4" ht="12.75">
      <c r="A24" s="352" t="s">
        <v>1252</v>
      </c>
      <c r="B24" s="239" t="s">
        <v>1684</v>
      </c>
      <c r="C24" s="239" t="s">
        <v>918</v>
      </c>
      <c r="D24" s="205" t="s">
        <v>1697</v>
      </c>
    </row>
    <row r="25" spans="1:4" ht="12.75">
      <c r="A25" s="352" t="s">
        <v>651</v>
      </c>
      <c r="B25" s="239" t="s">
        <v>1720</v>
      </c>
      <c r="C25" s="239" t="s">
        <v>468</v>
      </c>
      <c r="D25" s="205" t="s">
        <v>1697</v>
      </c>
    </row>
    <row r="26" spans="1:4" ht="12.75">
      <c r="A26" s="352" t="s">
        <v>754</v>
      </c>
      <c r="B26" s="239" t="s">
        <v>2764</v>
      </c>
      <c r="C26" s="239" t="s">
        <v>1689</v>
      </c>
      <c r="D26" s="205" t="s">
        <v>1697</v>
      </c>
    </row>
    <row r="27" spans="1:4" ht="12.75">
      <c r="A27" s="352" t="s">
        <v>1590</v>
      </c>
      <c r="B27" s="239" t="s">
        <v>2316</v>
      </c>
      <c r="C27" s="239" t="s">
        <v>1689</v>
      </c>
      <c r="D27" s="205" t="s">
        <v>1697</v>
      </c>
    </row>
    <row r="28" spans="1:4" ht="12.75">
      <c r="A28" s="352" t="s">
        <v>1254</v>
      </c>
      <c r="B28" s="239" t="s">
        <v>2741</v>
      </c>
      <c r="C28" s="239" t="s">
        <v>1689</v>
      </c>
      <c r="D28" s="205" t="s">
        <v>1697</v>
      </c>
    </row>
    <row r="29" spans="1:4" ht="12.75">
      <c r="A29" s="352" t="s">
        <v>1172</v>
      </c>
      <c r="B29" s="239" t="s">
        <v>2763</v>
      </c>
      <c r="C29" s="239" t="s">
        <v>470</v>
      </c>
      <c r="D29" s="205" t="s">
        <v>1697</v>
      </c>
    </row>
    <row r="30" spans="1:4" ht="12.75">
      <c r="A30" s="352" t="s">
        <v>1171</v>
      </c>
      <c r="B30" s="239" t="s">
        <v>2744</v>
      </c>
      <c r="C30" s="239" t="s">
        <v>471</v>
      </c>
      <c r="D30" s="205" t="s">
        <v>1697</v>
      </c>
    </row>
    <row r="31" spans="1:4" ht="12.75">
      <c r="A31" s="352" t="s">
        <v>1373</v>
      </c>
      <c r="B31" s="239" t="s">
        <v>1218</v>
      </c>
      <c r="C31" s="239" t="s">
        <v>1689</v>
      </c>
      <c r="D31" s="205" t="s">
        <v>1697</v>
      </c>
    </row>
    <row r="32" spans="1:4" ht="12.75">
      <c r="A32" s="352" t="s">
        <v>1374</v>
      </c>
      <c r="B32" s="239" t="s">
        <v>2743</v>
      </c>
      <c r="C32" s="239" t="s">
        <v>1689</v>
      </c>
      <c r="D32" s="205" t="s">
        <v>1697</v>
      </c>
    </row>
    <row r="33" spans="1:4" ht="12.75">
      <c r="A33" s="352" t="s">
        <v>2437</v>
      </c>
      <c r="B33" s="239" t="s">
        <v>285</v>
      </c>
      <c r="C33" s="239" t="s">
        <v>1689</v>
      </c>
      <c r="D33" s="205" t="s">
        <v>1697</v>
      </c>
    </row>
    <row r="34" spans="1:4" ht="12.75">
      <c r="A34" s="352" t="s">
        <v>2176</v>
      </c>
      <c r="B34" s="239" t="s">
        <v>434</v>
      </c>
      <c r="C34" s="239" t="s">
        <v>1689</v>
      </c>
      <c r="D34" s="205" t="s">
        <v>1697</v>
      </c>
    </row>
    <row r="35" spans="1:4" ht="12.75">
      <c r="A35" s="352" t="s">
        <v>2533</v>
      </c>
      <c r="B35" s="239" t="s">
        <v>437</v>
      </c>
      <c r="C35" s="239" t="s">
        <v>1689</v>
      </c>
      <c r="D35" s="205" t="s">
        <v>1697</v>
      </c>
    </row>
    <row r="36" spans="1:4" ht="12.75">
      <c r="A36" s="352" t="s">
        <v>701</v>
      </c>
      <c r="B36" s="239" t="s">
        <v>733</v>
      </c>
      <c r="C36" s="239" t="s">
        <v>2245</v>
      </c>
      <c r="D36" s="205" t="s">
        <v>1697</v>
      </c>
    </row>
    <row r="37" spans="1:4" ht="12.75">
      <c r="A37" s="352" t="s">
        <v>654</v>
      </c>
      <c r="B37" s="239" t="s">
        <v>2736</v>
      </c>
      <c r="C37" s="239" t="s">
        <v>2245</v>
      </c>
      <c r="D37" s="205" t="s">
        <v>1697</v>
      </c>
    </row>
    <row r="38" spans="1:4" ht="12.75">
      <c r="A38" s="352" t="s">
        <v>778</v>
      </c>
      <c r="B38" s="239" t="s">
        <v>2189</v>
      </c>
      <c r="C38" s="239" t="s">
        <v>1693</v>
      </c>
      <c r="D38" s="205" t="s">
        <v>1697</v>
      </c>
    </row>
    <row r="39" spans="1:4" ht="12.75">
      <c r="A39" s="352" t="s">
        <v>859</v>
      </c>
      <c r="B39" s="239" t="s">
        <v>2191</v>
      </c>
      <c r="C39" s="239" t="s">
        <v>2671</v>
      </c>
      <c r="D39" s="205" t="s">
        <v>1697</v>
      </c>
    </row>
    <row r="40" spans="1:4" ht="12.75">
      <c r="A40" s="352" t="s">
        <v>923</v>
      </c>
      <c r="B40" s="239" t="s">
        <v>2064</v>
      </c>
      <c r="C40" s="239" t="s">
        <v>2673</v>
      </c>
      <c r="D40" s="205" t="s">
        <v>1697</v>
      </c>
    </row>
    <row r="41" spans="1:4" ht="12.75">
      <c r="A41" s="352" t="s">
        <v>1804</v>
      </c>
      <c r="B41" s="239" t="s">
        <v>2060</v>
      </c>
      <c r="C41" s="239" t="s">
        <v>2675</v>
      </c>
      <c r="D41" s="205" t="s">
        <v>1697</v>
      </c>
    </row>
    <row r="42" spans="1:4" ht="12.75">
      <c r="A42" s="352" t="s">
        <v>1803</v>
      </c>
      <c r="B42" s="239" t="s">
        <v>2193</v>
      </c>
      <c r="C42" s="239" t="s">
        <v>2677</v>
      </c>
      <c r="D42" s="205" t="s">
        <v>1697</v>
      </c>
    </row>
    <row r="43" spans="1:4" ht="12.75">
      <c r="A43" s="352" t="s">
        <v>297</v>
      </c>
      <c r="B43" s="239" t="s">
        <v>2065</v>
      </c>
      <c r="C43" s="239" t="s">
        <v>1694</v>
      </c>
      <c r="D43" s="205" t="s">
        <v>1697</v>
      </c>
    </row>
    <row r="44" spans="1:4" ht="12.75">
      <c r="A44" s="352" t="s">
        <v>1628</v>
      </c>
      <c r="B44" s="239" t="s">
        <v>2061</v>
      </c>
      <c r="C44" s="239" t="s">
        <v>2681</v>
      </c>
      <c r="D44" s="205" t="s">
        <v>1697</v>
      </c>
    </row>
    <row r="45" spans="1:4" ht="12.75">
      <c r="A45" s="352" t="s">
        <v>1629</v>
      </c>
      <c r="B45" s="239" t="s">
        <v>2062</v>
      </c>
      <c r="C45" s="239" t="s">
        <v>2683</v>
      </c>
      <c r="D45" s="205" t="s">
        <v>1697</v>
      </c>
    </row>
    <row r="46" spans="1:4" ht="12.75">
      <c r="A46" s="352" t="s">
        <v>1431</v>
      </c>
      <c r="B46" s="239" t="s">
        <v>2063</v>
      </c>
      <c r="C46" s="239" t="s">
        <v>1689</v>
      </c>
      <c r="D46" s="205" t="s">
        <v>1697</v>
      </c>
    </row>
    <row r="47" spans="1:4" ht="12.75">
      <c r="A47" s="352" t="s">
        <v>860</v>
      </c>
      <c r="B47" s="239" t="s">
        <v>2192</v>
      </c>
      <c r="C47" s="239" t="s">
        <v>2687</v>
      </c>
      <c r="D47" s="205" t="s">
        <v>1697</v>
      </c>
    </row>
    <row r="48" spans="1:4" ht="12.75">
      <c r="A48" s="352" t="s">
        <v>858</v>
      </c>
      <c r="B48" s="239" t="s">
        <v>2190</v>
      </c>
      <c r="C48" s="239" t="s">
        <v>2689</v>
      </c>
      <c r="D48" s="205" t="s">
        <v>1697</v>
      </c>
    </row>
    <row r="49" spans="1:4" ht="12.75">
      <c r="A49" s="352" t="s">
        <v>200</v>
      </c>
      <c r="B49" s="239" t="s">
        <v>2486</v>
      </c>
      <c r="C49" s="239" t="s">
        <v>1689</v>
      </c>
      <c r="D49" s="205" t="s">
        <v>1697</v>
      </c>
    </row>
    <row r="50" spans="1:4" ht="12.75">
      <c r="A50" s="352" t="s">
        <v>301</v>
      </c>
      <c r="B50" s="239" t="s">
        <v>110</v>
      </c>
      <c r="C50" s="239" t="s">
        <v>984</v>
      </c>
      <c r="D50" s="205" t="s">
        <v>1697</v>
      </c>
    </row>
    <row r="51" spans="1:4" ht="12.75">
      <c r="A51" s="352" t="s">
        <v>305</v>
      </c>
      <c r="B51" s="239" t="s">
        <v>111</v>
      </c>
      <c r="C51" s="239" t="s">
        <v>2202</v>
      </c>
      <c r="D51" s="205" t="s">
        <v>1697</v>
      </c>
    </row>
    <row r="52" spans="1:4" ht="12.75">
      <c r="A52" s="352" t="s">
        <v>2902</v>
      </c>
      <c r="B52" s="239" t="s">
        <v>2151</v>
      </c>
      <c r="C52" s="239" t="s">
        <v>1689</v>
      </c>
      <c r="D52" s="205" t="s">
        <v>1697</v>
      </c>
    </row>
    <row r="53" spans="1:4" ht="12.75">
      <c r="A53" s="352" t="s">
        <v>1023</v>
      </c>
      <c r="B53" s="239" t="s">
        <v>108</v>
      </c>
      <c r="C53" s="239" t="s">
        <v>1695</v>
      </c>
      <c r="D53" s="205" t="s">
        <v>1697</v>
      </c>
    </row>
    <row r="54" spans="1:4" ht="12.75">
      <c r="A54" s="352" t="s">
        <v>917</v>
      </c>
      <c r="B54" s="239" t="s">
        <v>1685</v>
      </c>
      <c r="C54" s="239" t="s">
        <v>1689</v>
      </c>
      <c r="D54" s="205" t="s">
        <v>1697</v>
      </c>
    </row>
    <row r="55" spans="1:4" ht="12.75">
      <c r="A55" s="352" t="s">
        <v>166</v>
      </c>
      <c r="B55" s="239" t="s">
        <v>1686</v>
      </c>
      <c r="C55" s="239" t="s">
        <v>1696</v>
      </c>
      <c r="D55" s="205" t="s">
        <v>1697</v>
      </c>
    </row>
    <row r="56" spans="1:4" ht="12.75">
      <c r="A56" s="352" t="s">
        <v>2772</v>
      </c>
      <c r="B56" s="239" t="s">
        <v>1719</v>
      </c>
      <c r="C56" s="239" t="s">
        <v>1696</v>
      </c>
      <c r="D56" s="205" t="s">
        <v>1697</v>
      </c>
    </row>
    <row r="57" spans="1:4" ht="12.75">
      <c r="A57" s="352" t="s">
        <v>221</v>
      </c>
      <c r="B57" s="239" t="s">
        <v>8</v>
      </c>
      <c r="C57" s="239" t="s">
        <v>1696</v>
      </c>
      <c r="D57" s="205" t="s">
        <v>1697</v>
      </c>
    </row>
    <row r="58" spans="1:4" ht="12.75">
      <c r="A58" s="352" t="s">
        <v>220</v>
      </c>
      <c r="B58" s="239" t="s">
        <v>219</v>
      </c>
      <c r="C58" s="239" t="s">
        <v>1696</v>
      </c>
      <c r="D58" s="205" t="s">
        <v>1697</v>
      </c>
    </row>
    <row r="59" spans="1:4" ht="12.75">
      <c r="A59" s="352" t="s">
        <v>2025</v>
      </c>
      <c r="B59" s="239" t="s">
        <v>734</v>
      </c>
      <c r="C59" s="239" t="s">
        <v>1696</v>
      </c>
      <c r="D59" s="205" t="s">
        <v>1697</v>
      </c>
    </row>
    <row r="60" spans="1:4" ht="12.75">
      <c r="A60" s="352" t="s">
        <v>1311</v>
      </c>
      <c r="B60" s="239" t="s">
        <v>1687</v>
      </c>
      <c r="C60" s="239" t="s">
        <v>1696</v>
      </c>
      <c r="D60" s="205" t="s">
        <v>1697</v>
      </c>
    </row>
    <row r="61" spans="1:4" ht="12.75">
      <c r="A61" s="352" t="s">
        <v>2758</v>
      </c>
      <c r="B61" s="239" t="s">
        <v>1688</v>
      </c>
      <c r="C61" s="239" t="s">
        <v>1696</v>
      </c>
      <c r="D61" s="205" t="s">
        <v>1697</v>
      </c>
    </row>
    <row r="62" spans="1:4" ht="12.75">
      <c r="A62" s="352" t="s">
        <v>2685</v>
      </c>
      <c r="B62" s="239" t="s">
        <v>2686</v>
      </c>
      <c r="C62" s="239" t="s">
        <v>1689</v>
      </c>
      <c r="D62" s="205" t="s">
        <v>1697</v>
      </c>
    </row>
    <row r="63" spans="1:4" ht="12.75">
      <c r="A63" s="352" t="s">
        <v>1105</v>
      </c>
      <c r="B63" s="239" t="s">
        <v>1106</v>
      </c>
      <c r="C63" s="239" t="s">
        <v>2203</v>
      </c>
      <c r="D63" s="205" t="s">
        <v>1697</v>
      </c>
    </row>
  </sheetData>
  <printOptions/>
  <pageMargins left="0.26" right="0.2" top="0.3" bottom="0.47" header="0.26" footer="0.16"/>
  <pageSetup horizontalDpi="1200" verticalDpi="1200" orientation="portrait" paperSize="9" r:id="rId1"/>
  <headerFooter alignWithMargins="0">
    <oddFooter>&amp;L&amp;8Sept 2002 Price File&amp;C&amp;8&amp;P of &amp;N&amp;R&amp;8Enterasys Networks Proprietary Information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1672"/>
  <sheetViews>
    <sheetView workbookViewId="0" topLeftCell="A1">
      <pane xSplit="2" ySplit="7" topLeftCell="C8" activePane="bottomRight" state="frozen"/>
      <selection pane="topLeft" activeCell="A1" sqref="A1"/>
      <selection pane="topRight" activeCell="C1" sqref="C1"/>
      <selection pane="bottomLeft" activeCell="A9" sqref="A9"/>
      <selection pane="bottomRight" activeCell="A1" sqref="A1:IV1"/>
    </sheetView>
  </sheetViews>
  <sheetFormatPr defaultColWidth="9.140625" defaultRowHeight="25.5" customHeight="1"/>
  <cols>
    <col min="1" max="1" width="9.421875" style="56" customWidth="1"/>
    <col min="2" max="2" width="19.8515625" style="75" customWidth="1"/>
    <col min="3" max="3" width="72.8515625" style="56" customWidth="1"/>
    <col min="4" max="4" width="7.8515625" style="95" bestFit="1" customWidth="1"/>
    <col min="5" max="5" width="7.8515625" style="95" customWidth="1"/>
    <col min="6" max="6" width="7.421875" style="95" customWidth="1"/>
    <col min="7" max="7" width="7.7109375" style="107" customWidth="1"/>
    <col min="8" max="8" width="11.28125" style="256" customWidth="1"/>
    <col min="9" max="9" width="9.28125" style="109" customWidth="1"/>
    <col min="10" max="10" width="11.57421875" style="262" customWidth="1"/>
    <col min="11" max="11" width="11.8515625" style="272" customWidth="1"/>
    <col min="12" max="12" width="14.421875" style="108" customWidth="1"/>
    <col min="13" max="13" width="9.8515625" style="108" hidden="1" customWidth="1"/>
    <col min="14" max="14" width="12.00390625" style="262" customWidth="1"/>
    <col min="15" max="15" width="1.7109375" style="105" customWidth="1"/>
    <col min="16" max="16" width="6.28125" style="56" bestFit="1" customWidth="1"/>
    <col min="17" max="17" width="6.421875" style="56" bestFit="1" customWidth="1"/>
    <col min="18" max="18" width="8.421875" style="56" customWidth="1"/>
    <col min="19" max="19" width="8.8515625" style="56" bestFit="1" customWidth="1"/>
    <col min="20" max="20" width="6.8515625" style="56" bestFit="1" customWidth="1"/>
    <col min="21" max="21" width="6.57421875" style="56" bestFit="1" customWidth="1"/>
    <col min="22" max="22" width="8.28125" style="56" bestFit="1" customWidth="1"/>
    <col min="23" max="23" width="7.57421875" style="56" bestFit="1" customWidth="1"/>
    <col min="24" max="16384" width="9.140625" style="56" customWidth="1"/>
  </cols>
  <sheetData>
    <row r="1" spans="2:15" s="32" customFormat="1" ht="21" customHeight="1">
      <c r="B1" s="33"/>
      <c r="C1" s="198"/>
      <c r="D1" s="318"/>
      <c r="E1" s="34"/>
      <c r="F1" s="34"/>
      <c r="G1" s="35"/>
      <c r="H1" s="242"/>
      <c r="I1" s="36"/>
      <c r="J1" s="257" t="s">
        <v>1176</v>
      </c>
      <c r="K1" s="266" t="s">
        <v>2250</v>
      </c>
      <c r="L1" s="127" t="s">
        <v>2148</v>
      </c>
      <c r="N1" s="263" t="s">
        <v>2026</v>
      </c>
      <c r="O1" s="37"/>
    </row>
    <row r="2" spans="2:15" s="32" customFormat="1" ht="19.5" customHeight="1">
      <c r="B2" s="33"/>
      <c r="C2" s="199"/>
      <c r="D2" s="319"/>
      <c r="E2" s="216"/>
      <c r="F2" s="216"/>
      <c r="G2" s="35"/>
      <c r="H2" s="242"/>
      <c r="I2" s="36"/>
      <c r="J2" s="257" t="s">
        <v>2445</v>
      </c>
      <c r="K2" s="266" t="s">
        <v>2446</v>
      </c>
      <c r="L2" s="185" t="s">
        <v>356</v>
      </c>
      <c r="N2" s="263" t="s">
        <v>2028</v>
      </c>
      <c r="O2" s="37"/>
    </row>
    <row r="3" spans="2:15" s="32" customFormat="1" ht="15" customHeight="1">
      <c r="B3" s="33"/>
      <c r="C3" s="200"/>
      <c r="D3" s="318"/>
      <c r="E3" s="34"/>
      <c r="F3" s="34"/>
      <c r="G3" s="35"/>
      <c r="H3" s="243"/>
      <c r="I3" s="36"/>
      <c r="J3" s="257" t="s">
        <v>408</v>
      </c>
      <c r="K3" s="266" t="s">
        <v>409</v>
      </c>
      <c r="L3" s="185" t="s">
        <v>2507</v>
      </c>
      <c r="M3" s="85"/>
      <c r="N3" s="263" t="s">
        <v>2508</v>
      </c>
      <c r="O3" s="37"/>
    </row>
    <row r="4" spans="2:15" s="32" customFormat="1" ht="15" customHeight="1">
      <c r="B4" s="33"/>
      <c r="C4" s="201"/>
      <c r="D4" s="318"/>
      <c r="E4" s="34"/>
      <c r="F4" s="34"/>
      <c r="G4" s="35"/>
      <c r="H4" s="242"/>
      <c r="I4" s="36"/>
      <c r="J4" s="257" t="s">
        <v>411</v>
      </c>
      <c r="K4" s="266" t="s">
        <v>412</v>
      </c>
      <c r="L4" s="185" t="s">
        <v>378</v>
      </c>
      <c r="N4" s="263" t="s">
        <v>2146</v>
      </c>
      <c r="O4" s="37"/>
    </row>
    <row r="5" spans="2:21" s="35" customFormat="1" ht="15.75" customHeight="1">
      <c r="B5" s="33"/>
      <c r="C5" s="202"/>
      <c r="D5" s="38"/>
      <c r="E5" s="38"/>
      <c r="F5" s="38"/>
      <c r="G5" s="39"/>
      <c r="H5" s="242"/>
      <c r="I5" s="40"/>
      <c r="J5" s="257" t="s">
        <v>2033</v>
      </c>
      <c r="K5" s="266" t="s">
        <v>2160</v>
      </c>
      <c r="L5" s="185" t="s">
        <v>1766</v>
      </c>
      <c r="M5" s="32"/>
      <c r="N5" s="263" t="s">
        <v>2147</v>
      </c>
      <c r="O5" s="37"/>
      <c r="P5" s="401" t="s">
        <v>2186</v>
      </c>
      <c r="Q5" s="401"/>
      <c r="R5" s="401"/>
      <c r="S5" s="401"/>
      <c r="T5" s="401"/>
      <c r="U5" s="401"/>
    </row>
    <row r="6" spans="2:15" s="35" customFormat="1" ht="12.75" customHeight="1">
      <c r="B6" s="43"/>
      <c r="C6" s="44"/>
      <c r="D6" s="45"/>
      <c r="E6" s="45"/>
      <c r="F6" s="45"/>
      <c r="G6" s="39"/>
      <c r="H6" s="242"/>
      <c r="I6" s="40"/>
      <c r="J6" s="258"/>
      <c r="K6" s="267"/>
      <c r="L6" s="127"/>
      <c r="N6" s="263"/>
      <c r="O6" s="37"/>
    </row>
    <row r="7" spans="1:21" s="51" customFormat="1" ht="105.75" customHeight="1">
      <c r="A7" s="46" t="s">
        <v>1286</v>
      </c>
      <c r="B7" s="211" t="s">
        <v>1167</v>
      </c>
      <c r="C7" s="47" t="s">
        <v>1168</v>
      </c>
      <c r="D7" s="320" t="s">
        <v>2276</v>
      </c>
      <c r="E7" s="48" t="s">
        <v>2829</v>
      </c>
      <c r="F7" s="48" t="s">
        <v>813</v>
      </c>
      <c r="G7" s="48" t="s">
        <v>814</v>
      </c>
      <c r="H7" s="274" t="s">
        <v>1758</v>
      </c>
      <c r="I7" s="49" t="s">
        <v>1759</v>
      </c>
      <c r="J7" s="259" t="s">
        <v>2167</v>
      </c>
      <c r="K7" s="268" t="s">
        <v>2168</v>
      </c>
      <c r="L7" s="50" t="s">
        <v>80</v>
      </c>
      <c r="M7" s="49" t="s">
        <v>1762</v>
      </c>
      <c r="N7" s="259" t="s">
        <v>2169</v>
      </c>
      <c r="O7" s="37"/>
      <c r="P7" s="50" t="s">
        <v>2170</v>
      </c>
      <c r="Q7" s="50" t="s">
        <v>2171</v>
      </c>
      <c r="R7" s="50" t="s">
        <v>332</v>
      </c>
      <c r="S7" s="50" t="s">
        <v>1761</v>
      </c>
      <c r="T7" s="50" t="s">
        <v>333</v>
      </c>
      <c r="U7" s="50" t="s">
        <v>1975</v>
      </c>
    </row>
    <row r="8" spans="2:15" s="51" customFormat="1" ht="15" customHeight="1">
      <c r="B8" s="33"/>
      <c r="C8" s="35"/>
      <c r="D8" s="38"/>
      <c r="E8" s="38"/>
      <c r="F8" s="38"/>
      <c r="G8" s="35"/>
      <c r="H8" s="242"/>
      <c r="I8" s="36"/>
      <c r="J8" s="243"/>
      <c r="K8" s="269"/>
      <c r="L8" s="52" t="s">
        <v>1976</v>
      </c>
      <c r="M8" s="52"/>
      <c r="N8" s="245"/>
      <c r="O8" s="37"/>
    </row>
    <row r="9" spans="2:15" s="51" customFormat="1" ht="15" customHeight="1">
      <c r="B9" s="33"/>
      <c r="C9" s="35"/>
      <c r="D9" s="38"/>
      <c r="E9" s="38"/>
      <c r="F9" s="38"/>
      <c r="G9" s="35"/>
      <c r="H9" s="244" t="s">
        <v>477</v>
      </c>
      <c r="I9" s="53"/>
      <c r="J9" s="260" t="s">
        <v>477</v>
      </c>
      <c r="K9" s="270" t="s">
        <v>478</v>
      </c>
      <c r="L9" s="54" t="s">
        <v>75</v>
      </c>
      <c r="M9" s="54"/>
      <c r="N9" s="264" t="s">
        <v>477</v>
      </c>
      <c r="O9" s="37"/>
    </row>
    <row r="10" spans="2:15" s="51" customFormat="1" ht="15" customHeight="1">
      <c r="B10" s="33"/>
      <c r="C10" s="35"/>
      <c r="D10" s="38"/>
      <c r="E10" s="38"/>
      <c r="F10" s="38"/>
      <c r="G10" s="35"/>
      <c r="H10" s="245"/>
      <c r="I10" s="53"/>
      <c r="J10" s="261"/>
      <c r="K10" s="271"/>
      <c r="L10" s="55"/>
      <c r="M10" s="55"/>
      <c r="N10" s="261"/>
      <c r="O10" s="37"/>
    </row>
    <row r="11" spans="2:15" s="51" customFormat="1" ht="20.25">
      <c r="B11" s="33"/>
      <c r="C11" s="208" t="s">
        <v>910</v>
      </c>
      <c r="D11" s="38"/>
      <c r="E11" s="38"/>
      <c r="F11" s="38"/>
      <c r="G11" s="35"/>
      <c r="H11" s="245"/>
      <c r="I11" s="53"/>
      <c r="J11" s="261"/>
      <c r="K11" s="271"/>
      <c r="L11" s="55"/>
      <c r="M11" s="55"/>
      <c r="N11" s="261"/>
      <c r="O11" s="37"/>
    </row>
    <row r="12" spans="2:15" ht="20.25">
      <c r="B12" s="57"/>
      <c r="C12" s="83" t="s">
        <v>762</v>
      </c>
      <c r="D12" s="321"/>
      <c r="E12" s="324" t="str">
        <f>IF(M12=46%,5%,IF(M12=51%,10%,IF(M12=10%,0%," ")))</f>
        <v> </v>
      </c>
      <c r="F12" s="324"/>
      <c r="G12" s="59"/>
      <c r="H12" s="245"/>
      <c r="I12" s="60"/>
      <c r="J12" s="261"/>
      <c r="K12" s="271"/>
      <c r="L12" s="55"/>
      <c r="M12" s="397"/>
      <c r="N12" s="261"/>
      <c r="O12" s="37"/>
    </row>
    <row r="13" spans="1:21" ht="25.5" customHeight="1">
      <c r="A13" s="61" t="str">
        <f>IF(P13="X","C",IF(Q13="X","C",IF(R13="X","C",IF(S13="X","C",IF(T13="X","C",IF(U13="X","C"," "))))))</f>
        <v> </v>
      </c>
      <c r="B13" s="57"/>
      <c r="C13" s="62" t="s">
        <v>1717</v>
      </c>
      <c r="D13" s="322"/>
      <c r="E13" s="62"/>
      <c r="F13" s="62"/>
      <c r="G13" s="59"/>
      <c r="H13" s="245"/>
      <c r="I13" s="60"/>
      <c r="J13" s="261"/>
      <c r="K13" s="271"/>
      <c r="L13" s="55"/>
      <c r="M13" s="63" t="str">
        <f>IF($I13=0," ",IF(G13="O",I13+5%,IF($D13="S8",$I13,IF($D13="S5",I13+10%,IF($D13="S6",$I13+10%,$I13+5%)))))</f>
        <v> </v>
      </c>
      <c r="N13" s="265" t="str">
        <f aca="true" t="shared" si="0" ref="N13:N72">IF(M13=" "," ",IF(M13=0," ",ROUND(H13*(1-M13),0)))</f>
        <v> </v>
      </c>
      <c r="O13" s="37"/>
      <c r="P13" s="65"/>
      <c r="Q13" s="65"/>
      <c r="R13" s="65"/>
      <c r="S13" s="65"/>
      <c r="T13" s="65"/>
      <c r="U13" s="65"/>
    </row>
    <row r="14" spans="1:21" ht="25.5" customHeight="1">
      <c r="A14" s="61" t="s">
        <v>330</v>
      </c>
      <c r="B14" s="57" t="s">
        <v>166</v>
      </c>
      <c r="C14" s="72" t="s">
        <v>2290</v>
      </c>
      <c r="D14" s="67" t="s">
        <v>1175</v>
      </c>
      <c r="E14" s="324" t="s">
        <v>1224</v>
      </c>
      <c r="F14" s="324" t="s">
        <v>815</v>
      </c>
      <c r="G14" s="68" t="s">
        <v>1176</v>
      </c>
      <c r="H14" s="246">
        <v>1465</v>
      </c>
      <c r="I14" s="69">
        <v>0.41</v>
      </c>
      <c r="J14" s="241">
        <f aca="true" t="shared" si="1" ref="J14:J73">IF(H14=" "," ",IF(H14=0," ",H14*(1-I14)))</f>
        <v>864.3500000000001</v>
      </c>
      <c r="K14" s="267">
        <f>IF(J14=" "," ",IF(J14=0," ",J14/Currency!$C$11))</f>
        <v>889.0660357951041</v>
      </c>
      <c r="L14" s="70">
        <f>IF(J14=" "," ",IF(J14=0," ",$J14*VLOOKUP($L$9,Currency!$A$3:$C$8,3,0)))</f>
        <v>568.4269367354992</v>
      </c>
      <c r="M14" s="63">
        <f>IF($H14=0," ",IF(H14=" "," ",IF(E14="A",46%,IF($E14="B",51%,IF($E14="C",51%,IF($E14="D",10%,0))))))</f>
        <v>0.46</v>
      </c>
      <c r="N14" s="265">
        <f t="shared" si="0"/>
        <v>791</v>
      </c>
      <c r="O14" s="37"/>
      <c r="P14" s="65" t="s">
        <v>479</v>
      </c>
      <c r="Q14" s="65" t="s">
        <v>479</v>
      </c>
      <c r="R14" s="65" t="s">
        <v>479</v>
      </c>
      <c r="S14" s="65" t="s">
        <v>479</v>
      </c>
      <c r="T14" s="65" t="s">
        <v>479</v>
      </c>
      <c r="U14" s="65" t="s">
        <v>479</v>
      </c>
    </row>
    <row r="15" spans="1:21" ht="25.5" customHeight="1">
      <c r="A15" s="61" t="s">
        <v>331</v>
      </c>
      <c r="B15" s="57" t="s">
        <v>2772</v>
      </c>
      <c r="C15" s="72" t="s">
        <v>1719</v>
      </c>
      <c r="D15" s="67" t="s">
        <v>1175</v>
      </c>
      <c r="E15" s="324" t="s">
        <v>1224</v>
      </c>
      <c r="F15" s="324" t="s">
        <v>815</v>
      </c>
      <c r="G15" s="68" t="s">
        <v>1176</v>
      </c>
      <c r="H15" s="246">
        <v>1628</v>
      </c>
      <c r="I15" s="69">
        <v>0.41</v>
      </c>
      <c r="J15" s="241">
        <f t="shared" si="1"/>
        <v>960.5200000000001</v>
      </c>
      <c r="K15" s="267">
        <f>IF(J15=" "," ",IF(J15=0," ",J15/Currency!$C$11))</f>
        <v>987.9860111088254</v>
      </c>
      <c r="L15" s="70">
        <f>IF(J15=" "," ",IF(J15=0," ",$J15*VLOOKUP($L$9,Currency!$A$3:$C$8,3,0)))</f>
        <v>631.6717085361042</v>
      </c>
      <c r="M15" s="63">
        <f aca="true" t="shared" si="2" ref="M15:M78">IF($H15=0," ",IF(H15=" "," ",IF(E15="A",46%,IF($E15="B",51%,IF($E15="C",51%,IF($E15="D",10%,0))))))</f>
        <v>0.46</v>
      </c>
      <c r="N15" s="265">
        <f t="shared" si="0"/>
        <v>879</v>
      </c>
      <c r="O15" s="37"/>
      <c r="P15" s="395" t="str">
        <f>IF(H15=" "," ",IF(H15=0," ",IF(H15+X15=H15,"X"," ")))</f>
        <v>X</v>
      </c>
      <c r="Q15" s="395" t="str">
        <f>IF($H15=" "," ",IF(H15=0," ",IF($P15="X"," ",IF(C15=V15," ","X"))))</f>
        <v> </v>
      </c>
      <c r="R15" s="395" t="str">
        <f>IF($H15=" "," ",IF($P15="X"," ",IF(D15=W15," ","X")))</f>
        <v> </v>
      </c>
      <c r="S15" s="395" t="str">
        <f>IF($H15=" "," ",IF($P15="X"," ",IF(H15=X15," ","X")))</f>
        <v> </v>
      </c>
      <c r="T15" s="395" t="str">
        <f>IF($H15=" "," ",IF($P15="X"," ",IF(I15=Y15," ","X")))</f>
        <v> </v>
      </c>
      <c r="U15" s="395" t="str">
        <f>IF($H15=" "," ",IF(H15=0," ",IF($P15="X"," ",IF(J15=Z15," ","X"))))</f>
        <v> </v>
      </c>
    </row>
    <row r="16" spans="1:21" ht="25.5" customHeight="1">
      <c r="A16" s="61" t="str">
        <f aca="true" t="shared" si="3" ref="A16:A35">IF(P16="X","C",IF(Q16="X","C",IF(R16="X","C",IF(S16="X","C",IF(T16="X","C",IF(U16="X","C"," "))))))</f>
        <v> </v>
      </c>
      <c r="B16" s="57" t="s">
        <v>1311</v>
      </c>
      <c r="C16" s="72" t="s">
        <v>2322</v>
      </c>
      <c r="D16" s="67" t="s">
        <v>1175</v>
      </c>
      <c r="E16" s="324" t="s">
        <v>1224</v>
      </c>
      <c r="F16" s="324" t="s">
        <v>815</v>
      </c>
      <c r="G16" s="68" t="s">
        <v>1176</v>
      </c>
      <c r="H16" s="246">
        <v>310</v>
      </c>
      <c r="I16" s="69">
        <v>0.41</v>
      </c>
      <c r="J16" s="241">
        <f t="shared" si="1"/>
        <v>182.90000000000003</v>
      </c>
      <c r="K16" s="267">
        <f>IF(J16=" "," ",IF(J16=0," ",J16/Currency!$C$11))</f>
        <v>188.1300144003292</v>
      </c>
      <c r="L16" s="70">
        <f>IF(J16=" "," ",IF(J16=0," ",$J16*VLOOKUP($L$9,Currency!$A$3:$C$8,3,0)))</f>
        <v>120.28146784164149</v>
      </c>
      <c r="M16" s="63">
        <f t="shared" si="2"/>
        <v>0.46</v>
      </c>
      <c r="N16" s="265">
        <f t="shared" si="0"/>
        <v>167</v>
      </c>
      <c r="O16" s="37"/>
      <c r="P16" s="65" t="s">
        <v>479</v>
      </c>
      <c r="Q16" s="65" t="s">
        <v>479</v>
      </c>
      <c r="R16" s="65" t="s">
        <v>479</v>
      </c>
      <c r="S16" s="65" t="s">
        <v>479</v>
      </c>
      <c r="T16" s="65" t="s">
        <v>479</v>
      </c>
      <c r="U16" s="65" t="s">
        <v>479</v>
      </c>
    </row>
    <row r="17" spans="1:21" ht="25.5" customHeight="1">
      <c r="A17" s="61" t="s">
        <v>330</v>
      </c>
      <c r="B17" s="57" t="s">
        <v>2758</v>
      </c>
      <c r="C17" s="72" t="s">
        <v>855</v>
      </c>
      <c r="D17" s="67" t="s">
        <v>1175</v>
      </c>
      <c r="E17" s="324" t="s">
        <v>1224</v>
      </c>
      <c r="F17" s="324" t="s">
        <v>815</v>
      </c>
      <c r="G17" s="68" t="s">
        <v>1176</v>
      </c>
      <c r="H17" s="246">
        <v>415</v>
      </c>
      <c r="I17" s="69">
        <v>0.41</v>
      </c>
      <c r="J17" s="241">
        <f t="shared" si="1"/>
        <v>244.85000000000002</v>
      </c>
      <c r="K17" s="267">
        <f>IF(J17=" "," ",IF(J17=0," ",J17/Currency!$C$11))</f>
        <v>251.85147089076327</v>
      </c>
      <c r="L17" s="70">
        <f>IF(J17=" "," ",IF(J17=0," ",$J17*VLOOKUP($L$9,Currency!$A$3:$C$8,3,0)))</f>
        <v>161.02196501381036</v>
      </c>
      <c r="M17" s="63">
        <f t="shared" si="2"/>
        <v>0.46</v>
      </c>
      <c r="N17" s="265">
        <f t="shared" si="0"/>
        <v>224</v>
      </c>
      <c r="O17" s="37"/>
      <c r="P17" s="65" t="s">
        <v>479</v>
      </c>
      <c r="Q17" s="65" t="s">
        <v>479</v>
      </c>
      <c r="R17" s="65" t="s">
        <v>479</v>
      </c>
      <c r="S17" s="65" t="s">
        <v>479</v>
      </c>
      <c r="T17" s="65" t="s">
        <v>479</v>
      </c>
      <c r="U17" s="65" t="s">
        <v>479</v>
      </c>
    </row>
    <row r="18" spans="1:21" ht="25.5" customHeight="1">
      <c r="A18" s="61" t="str">
        <f t="shared" si="3"/>
        <v> </v>
      </c>
      <c r="B18" s="57" t="s">
        <v>165</v>
      </c>
      <c r="C18" s="72" t="s">
        <v>1220</v>
      </c>
      <c r="D18" s="67" t="s">
        <v>1175</v>
      </c>
      <c r="E18" s="324" t="s">
        <v>1224</v>
      </c>
      <c r="F18" s="324" t="s">
        <v>815</v>
      </c>
      <c r="G18" s="68" t="s">
        <v>1176</v>
      </c>
      <c r="H18" s="246">
        <v>730</v>
      </c>
      <c r="I18" s="69">
        <v>0.41</v>
      </c>
      <c r="J18" s="241">
        <f t="shared" si="1"/>
        <v>430.70000000000005</v>
      </c>
      <c r="K18" s="267">
        <f>IF(J18=" "," ",IF(J18=0," ",J18/Currency!$C$11))</f>
        <v>443.0158403620655</v>
      </c>
      <c r="L18" s="70">
        <f>IF(J18=" "," ",IF(J18=0," ",$J18*VLOOKUP($L$9,Currency!$A$3:$C$8,3,0)))</f>
        <v>283.243456530317</v>
      </c>
      <c r="M18" s="63">
        <f t="shared" si="2"/>
        <v>0.46</v>
      </c>
      <c r="N18" s="265">
        <f t="shared" si="0"/>
        <v>394</v>
      </c>
      <c r="O18" s="37"/>
      <c r="P18" s="65" t="s">
        <v>479</v>
      </c>
      <c r="Q18" s="65" t="s">
        <v>479</v>
      </c>
      <c r="R18" s="65" t="s">
        <v>479</v>
      </c>
      <c r="S18" s="65" t="s">
        <v>479</v>
      </c>
      <c r="T18" s="65" t="s">
        <v>479</v>
      </c>
      <c r="U18" s="65" t="s">
        <v>479</v>
      </c>
    </row>
    <row r="19" spans="1:21" ht="25.5" customHeight="1">
      <c r="A19" s="61" t="str">
        <f t="shared" si="3"/>
        <v> </v>
      </c>
      <c r="B19" s="66" t="s">
        <v>575</v>
      </c>
      <c r="C19" s="72" t="s">
        <v>438</v>
      </c>
      <c r="D19" s="67" t="s">
        <v>1175</v>
      </c>
      <c r="E19" s="324" t="s">
        <v>1224</v>
      </c>
      <c r="F19" s="324" t="s">
        <v>815</v>
      </c>
      <c r="G19" s="68" t="s">
        <v>1176</v>
      </c>
      <c r="H19" s="246">
        <v>1675</v>
      </c>
      <c r="I19" s="69">
        <v>0.41</v>
      </c>
      <c r="J19" s="241">
        <f t="shared" si="1"/>
        <v>988.2500000000001</v>
      </c>
      <c r="K19" s="267">
        <f>IF(J19=" "," ",IF(J19=0," ",J19/Currency!$C$11))</f>
        <v>1016.5089487759722</v>
      </c>
      <c r="L19" s="70">
        <f>IF(J19=" "," ",IF(J19=0," ",$J19*VLOOKUP($L$9,Currency!$A$3:$C$8,3,0)))</f>
        <v>649.907931079837</v>
      </c>
      <c r="M19" s="63">
        <f t="shared" si="2"/>
        <v>0.46</v>
      </c>
      <c r="N19" s="265">
        <f t="shared" si="0"/>
        <v>905</v>
      </c>
      <c r="O19" s="37"/>
      <c r="P19" s="65" t="s">
        <v>479</v>
      </c>
      <c r="Q19" s="65" t="s">
        <v>479</v>
      </c>
      <c r="R19" s="65" t="s">
        <v>479</v>
      </c>
      <c r="S19" s="65" t="s">
        <v>479</v>
      </c>
      <c r="T19" s="65" t="s">
        <v>479</v>
      </c>
      <c r="U19" s="65" t="s">
        <v>479</v>
      </c>
    </row>
    <row r="20" spans="1:21" ht="25.5" customHeight="1">
      <c r="A20" s="61" t="str">
        <f t="shared" si="3"/>
        <v> </v>
      </c>
      <c r="B20" s="66" t="s">
        <v>576</v>
      </c>
      <c r="C20" s="72" t="s">
        <v>1017</v>
      </c>
      <c r="D20" s="67" t="s">
        <v>1175</v>
      </c>
      <c r="E20" s="324" t="s">
        <v>1224</v>
      </c>
      <c r="F20" s="324" t="s">
        <v>815</v>
      </c>
      <c r="G20" s="68" t="s">
        <v>1176</v>
      </c>
      <c r="H20" s="246">
        <v>625</v>
      </c>
      <c r="I20" s="69">
        <v>0.41</v>
      </c>
      <c r="J20" s="241">
        <f t="shared" si="1"/>
        <v>368.75000000000006</v>
      </c>
      <c r="K20" s="267">
        <f>IF(J20=" "," ",IF(J20=0," ",J20/Currency!$C$11))</f>
        <v>379.29438387163145</v>
      </c>
      <c r="L20" s="70">
        <f>IF(J20=" "," ",IF(J20=0," ",$J20*VLOOKUP($L$9,Currency!$A$3:$C$8,3,0)))</f>
        <v>242.50295935814813</v>
      </c>
      <c r="M20" s="63">
        <f t="shared" si="2"/>
        <v>0.46</v>
      </c>
      <c r="N20" s="265">
        <f t="shared" si="0"/>
        <v>338</v>
      </c>
      <c r="O20" s="37"/>
      <c r="P20" s="65" t="s">
        <v>479</v>
      </c>
      <c r="Q20" s="65" t="s">
        <v>479</v>
      </c>
      <c r="R20" s="65" t="s">
        <v>479</v>
      </c>
      <c r="S20" s="65" t="s">
        <v>479</v>
      </c>
      <c r="T20" s="65" t="s">
        <v>479</v>
      </c>
      <c r="U20" s="65" t="s">
        <v>479</v>
      </c>
    </row>
    <row r="21" spans="1:21" ht="25.5" customHeight="1">
      <c r="A21" s="61" t="str">
        <f t="shared" si="3"/>
        <v> </v>
      </c>
      <c r="B21" s="66" t="s">
        <v>852</v>
      </c>
      <c r="C21" s="93" t="s">
        <v>2056</v>
      </c>
      <c r="D21" s="67" t="s">
        <v>1175</v>
      </c>
      <c r="E21" s="324" t="s">
        <v>1224</v>
      </c>
      <c r="F21" s="324" t="s">
        <v>815</v>
      </c>
      <c r="G21" s="68" t="s">
        <v>1176</v>
      </c>
      <c r="H21" s="246">
        <v>576</v>
      </c>
      <c r="I21" s="69">
        <v>0.41</v>
      </c>
      <c r="J21" s="241">
        <f t="shared" si="1"/>
        <v>339.84000000000003</v>
      </c>
      <c r="K21" s="267">
        <f>IF(J21=" "," ",IF(J21=0," ",J21/Currency!$C$11))</f>
        <v>349.5577041760955</v>
      </c>
      <c r="L21" s="70">
        <f>IF(J21=" "," ",IF(J21=0," ",$J21*VLOOKUP($L$9,Currency!$A$3:$C$8,3,0)))</f>
        <v>223.49072734446932</v>
      </c>
      <c r="M21" s="63">
        <f t="shared" si="2"/>
        <v>0.46</v>
      </c>
      <c r="N21" s="265">
        <f t="shared" si="0"/>
        <v>311</v>
      </c>
      <c r="O21" s="37"/>
      <c r="P21" s="65" t="s">
        <v>479</v>
      </c>
      <c r="Q21" s="65" t="s">
        <v>479</v>
      </c>
      <c r="R21" s="65" t="s">
        <v>479</v>
      </c>
      <c r="S21" s="65" t="s">
        <v>479</v>
      </c>
      <c r="T21" s="65" t="s">
        <v>479</v>
      </c>
      <c r="U21" s="65" t="s">
        <v>479</v>
      </c>
    </row>
    <row r="22" spans="1:21" ht="25.5" customHeight="1">
      <c r="A22" s="61" t="str">
        <f t="shared" si="3"/>
        <v> </v>
      </c>
      <c r="B22" s="66" t="s">
        <v>577</v>
      </c>
      <c r="C22" s="72" t="s">
        <v>2241</v>
      </c>
      <c r="D22" s="67" t="s">
        <v>1175</v>
      </c>
      <c r="E22" s="324" t="s">
        <v>1224</v>
      </c>
      <c r="F22" s="324" t="s">
        <v>815</v>
      </c>
      <c r="G22" s="68" t="s">
        <v>1176</v>
      </c>
      <c r="H22" s="246">
        <v>1465</v>
      </c>
      <c r="I22" s="69">
        <v>0.41</v>
      </c>
      <c r="J22" s="241">
        <f t="shared" si="1"/>
        <v>864.3500000000001</v>
      </c>
      <c r="K22" s="267">
        <f>IF(J22=" "," ",IF(J22=0," ",J22/Currency!$C$11))</f>
        <v>889.0660357951041</v>
      </c>
      <c r="L22" s="70">
        <f>IF(J22=" "," ",IF(J22=0," ",$J22*VLOOKUP($L$9,Currency!$A$3:$C$8,3,0)))</f>
        <v>568.4269367354992</v>
      </c>
      <c r="M22" s="63">
        <f t="shared" si="2"/>
        <v>0.46</v>
      </c>
      <c r="N22" s="265">
        <f t="shared" si="0"/>
        <v>791</v>
      </c>
      <c r="O22" s="37"/>
      <c r="P22" s="65" t="s">
        <v>479</v>
      </c>
      <c r="Q22" s="65" t="s">
        <v>479</v>
      </c>
      <c r="R22" s="65" t="s">
        <v>479</v>
      </c>
      <c r="S22" s="65" t="s">
        <v>479</v>
      </c>
      <c r="T22" s="65" t="s">
        <v>479</v>
      </c>
      <c r="U22" s="65" t="s">
        <v>479</v>
      </c>
    </row>
    <row r="23" spans="1:21" ht="25.5" customHeight="1">
      <c r="A23" s="61" t="str">
        <f t="shared" si="3"/>
        <v> </v>
      </c>
      <c r="B23" s="66" t="s">
        <v>578</v>
      </c>
      <c r="C23" s="72" t="s">
        <v>2242</v>
      </c>
      <c r="D23" s="67" t="s">
        <v>1175</v>
      </c>
      <c r="E23" s="324" t="s">
        <v>1224</v>
      </c>
      <c r="F23" s="324" t="s">
        <v>815</v>
      </c>
      <c r="G23" s="68" t="s">
        <v>1176</v>
      </c>
      <c r="H23" s="246">
        <v>625</v>
      </c>
      <c r="I23" s="69">
        <v>0.41</v>
      </c>
      <c r="J23" s="241">
        <f t="shared" si="1"/>
        <v>368.75000000000006</v>
      </c>
      <c r="K23" s="267">
        <f>IF(J23=" "," ",IF(J23=0," ",J23/Currency!$C$11))</f>
        <v>379.29438387163145</v>
      </c>
      <c r="L23" s="70">
        <f>IF(J23=" "," ",IF(J23=0," ",$J23*VLOOKUP($L$9,Currency!$A$3:$C$8,3,0)))</f>
        <v>242.50295935814813</v>
      </c>
      <c r="M23" s="63">
        <f t="shared" si="2"/>
        <v>0.46</v>
      </c>
      <c r="N23" s="265">
        <f t="shared" si="0"/>
        <v>338</v>
      </c>
      <c r="O23" s="37"/>
      <c r="P23" s="65" t="s">
        <v>479</v>
      </c>
      <c r="Q23" s="65" t="s">
        <v>479</v>
      </c>
      <c r="R23" s="65" t="s">
        <v>479</v>
      </c>
      <c r="S23" s="65" t="s">
        <v>479</v>
      </c>
      <c r="T23" s="65" t="s">
        <v>479</v>
      </c>
      <c r="U23" s="65" t="s">
        <v>479</v>
      </c>
    </row>
    <row r="24" spans="1:21" ht="25.5" customHeight="1">
      <c r="A24" s="61" t="str">
        <f t="shared" si="3"/>
        <v> </v>
      </c>
      <c r="B24" s="66" t="s">
        <v>2059</v>
      </c>
      <c r="C24" s="72" t="s">
        <v>1850</v>
      </c>
      <c r="D24" s="67" t="s">
        <v>1175</v>
      </c>
      <c r="E24" s="324" t="s">
        <v>1224</v>
      </c>
      <c r="F24" s="324" t="s">
        <v>815</v>
      </c>
      <c r="G24" s="68" t="s">
        <v>1176</v>
      </c>
      <c r="H24" s="246">
        <v>415</v>
      </c>
      <c r="I24" s="69">
        <v>0.41</v>
      </c>
      <c r="J24" s="241">
        <f t="shared" si="1"/>
        <v>244.85000000000002</v>
      </c>
      <c r="K24" s="267">
        <f>IF(J24=" "," ",IF(J24=0," ",J24/Currency!$C$11))</f>
        <v>251.85147089076327</v>
      </c>
      <c r="L24" s="70">
        <f>IF(J24=" "," ",IF(J24=0," ",$J24*VLOOKUP($L$9,Currency!$A$3:$C$8,3,0)))</f>
        <v>161.02196501381036</v>
      </c>
      <c r="M24" s="63">
        <f t="shared" si="2"/>
        <v>0.46</v>
      </c>
      <c r="N24" s="265">
        <f t="shared" si="0"/>
        <v>224</v>
      </c>
      <c r="O24" s="37"/>
      <c r="P24" s="65" t="s">
        <v>479</v>
      </c>
      <c r="Q24" s="65" t="s">
        <v>479</v>
      </c>
      <c r="R24" s="65" t="s">
        <v>479</v>
      </c>
      <c r="S24" s="65" t="s">
        <v>479</v>
      </c>
      <c r="T24" s="65" t="s">
        <v>479</v>
      </c>
      <c r="U24" s="65" t="s">
        <v>479</v>
      </c>
    </row>
    <row r="25" spans="1:21" ht="25.5" customHeight="1">
      <c r="A25" s="61" t="str">
        <f t="shared" si="3"/>
        <v> </v>
      </c>
      <c r="B25" s="66" t="s">
        <v>379</v>
      </c>
      <c r="C25" s="72" t="s">
        <v>392</v>
      </c>
      <c r="D25" s="67" t="s">
        <v>1175</v>
      </c>
      <c r="E25" s="324" t="s">
        <v>1224</v>
      </c>
      <c r="F25" s="324" t="s">
        <v>815</v>
      </c>
      <c r="G25" s="68" t="s">
        <v>1176</v>
      </c>
      <c r="H25" s="246">
        <v>263</v>
      </c>
      <c r="I25" s="69">
        <v>0.41</v>
      </c>
      <c r="J25" s="241">
        <f t="shared" si="1"/>
        <v>155.17000000000002</v>
      </c>
      <c r="K25" s="267">
        <f>IF(J25=" "," ",IF(J25=0," ",J25/Currency!$C$11))</f>
        <v>159.6070767331825</v>
      </c>
      <c r="L25" s="70">
        <f>IF(J25=" "," ",IF(J25=0," ",$J25*VLOOKUP($L$9,Currency!$A$3:$C$8,3,0)))</f>
        <v>102.04524529790874</v>
      </c>
      <c r="M25" s="63">
        <f t="shared" si="2"/>
        <v>0.46</v>
      </c>
      <c r="N25" s="265">
        <f t="shared" si="0"/>
        <v>142</v>
      </c>
      <c r="O25" s="37"/>
      <c r="P25" s="65" t="s">
        <v>479</v>
      </c>
      <c r="Q25" s="65" t="s">
        <v>479</v>
      </c>
      <c r="R25" s="65" t="s">
        <v>479</v>
      </c>
      <c r="S25" s="65" t="s">
        <v>479</v>
      </c>
      <c r="T25" s="65" t="s">
        <v>479</v>
      </c>
      <c r="U25" s="65" t="s">
        <v>479</v>
      </c>
    </row>
    <row r="26" spans="1:21" ht="25.5" customHeight="1">
      <c r="A26" s="61" t="str">
        <f t="shared" si="3"/>
        <v> </v>
      </c>
      <c r="B26" s="66" t="s">
        <v>732</v>
      </c>
      <c r="C26" s="72" t="s">
        <v>688</v>
      </c>
      <c r="D26" s="67" t="s">
        <v>1711</v>
      </c>
      <c r="E26" s="324" t="s">
        <v>983</v>
      </c>
      <c r="F26" s="324" t="s">
        <v>815</v>
      </c>
      <c r="G26" s="68" t="s">
        <v>1176</v>
      </c>
      <c r="H26" s="246">
        <v>53</v>
      </c>
      <c r="I26" s="69">
        <v>0.1</v>
      </c>
      <c r="J26" s="241">
        <f t="shared" si="1"/>
        <v>47.7</v>
      </c>
      <c r="K26" s="267">
        <f>IF(J26=" "," ",IF(J26=0," ",J26/Currency!$C$11))</f>
        <v>49.063978605225266</v>
      </c>
      <c r="L26" s="70">
        <f>IF(J26=" "," ",IF(J26=0," ",$J26*VLOOKUP($L$9,Currency!$A$3:$C$8,3,0)))</f>
        <v>31.369196369854006</v>
      </c>
      <c r="M26" s="63">
        <f t="shared" si="2"/>
        <v>0.51</v>
      </c>
      <c r="N26" s="265">
        <f t="shared" si="0"/>
        <v>26</v>
      </c>
      <c r="O26" s="37"/>
      <c r="P26" s="65" t="s">
        <v>479</v>
      </c>
      <c r="Q26" s="65" t="s">
        <v>479</v>
      </c>
      <c r="R26" s="65" t="s">
        <v>479</v>
      </c>
      <c r="S26" s="65" t="s">
        <v>479</v>
      </c>
      <c r="T26" s="65" t="s">
        <v>479</v>
      </c>
      <c r="U26" s="65" t="s">
        <v>479</v>
      </c>
    </row>
    <row r="27" spans="1:21" ht="25.5" customHeight="1">
      <c r="A27" s="61"/>
      <c r="B27" s="66"/>
      <c r="C27" s="62" t="s">
        <v>2441</v>
      </c>
      <c r="D27" s="67"/>
      <c r="E27" s="324" t="s">
        <v>479</v>
      </c>
      <c r="F27" s="324"/>
      <c r="G27" s="68"/>
      <c r="H27" s="246"/>
      <c r="I27" s="69"/>
      <c r="J27" s="241" t="str">
        <f t="shared" si="1"/>
        <v> </v>
      </c>
      <c r="K27" s="267" t="str">
        <f>IF(J27=" "," ",IF(J27=0," ",J27/Currency!$C$11))</f>
        <v> </v>
      </c>
      <c r="L27" s="70" t="str">
        <f>IF(J27=" "," ",IF(J27=0," ",$J27*VLOOKUP($L$9,Currency!$A$3:$C$8,3,0)))</f>
        <v> </v>
      </c>
      <c r="M27" s="63" t="str">
        <f t="shared" si="2"/>
        <v> </v>
      </c>
      <c r="N27" s="265" t="str">
        <f t="shared" si="0"/>
        <v> </v>
      </c>
      <c r="O27" s="37"/>
      <c r="P27" s="65" t="s">
        <v>479</v>
      </c>
      <c r="Q27" s="65" t="s">
        <v>479</v>
      </c>
      <c r="R27" s="65" t="s">
        <v>479</v>
      </c>
      <c r="S27" s="65" t="s">
        <v>479</v>
      </c>
      <c r="T27" s="65" t="s">
        <v>479</v>
      </c>
      <c r="U27" s="65" t="s">
        <v>479</v>
      </c>
    </row>
    <row r="28" spans="1:21" ht="25.5" customHeight="1">
      <c r="A28" s="61" t="str">
        <f t="shared" si="3"/>
        <v> </v>
      </c>
      <c r="B28" s="66" t="s">
        <v>1653</v>
      </c>
      <c r="C28" s="72" t="s">
        <v>167</v>
      </c>
      <c r="D28" s="67" t="s">
        <v>1175</v>
      </c>
      <c r="E28" s="324" t="s">
        <v>1224</v>
      </c>
      <c r="F28" s="324" t="s">
        <v>815</v>
      </c>
      <c r="G28" s="68" t="s">
        <v>1176</v>
      </c>
      <c r="H28" s="246">
        <v>2410</v>
      </c>
      <c r="I28" s="69">
        <v>0.41</v>
      </c>
      <c r="J28" s="241">
        <f t="shared" si="1"/>
        <v>1421.9</v>
      </c>
      <c r="K28" s="267">
        <f>IF(J28=" "," ",IF(J28=0," ",J28/Currency!$C$11))</f>
        <v>1462.5591442090106</v>
      </c>
      <c r="L28" s="70">
        <f>IF(J28=" "," ",IF(J28=0," ",$J28*VLOOKUP($L$9,Currency!$A$3:$C$8,3,0)))</f>
        <v>935.0914112850191</v>
      </c>
      <c r="M28" s="63">
        <f t="shared" si="2"/>
        <v>0.46</v>
      </c>
      <c r="N28" s="265">
        <f t="shared" si="0"/>
        <v>1301</v>
      </c>
      <c r="O28" s="37"/>
      <c r="P28" s="65" t="s">
        <v>479</v>
      </c>
      <c r="Q28" s="65" t="s">
        <v>479</v>
      </c>
      <c r="R28" s="65" t="s">
        <v>479</v>
      </c>
      <c r="S28" s="65" t="s">
        <v>479</v>
      </c>
      <c r="T28" s="65" t="s">
        <v>479</v>
      </c>
      <c r="U28" s="65" t="s">
        <v>479</v>
      </c>
    </row>
    <row r="29" spans="1:21" ht="25.5" customHeight="1">
      <c r="A29" s="61" t="str">
        <f t="shared" si="3"/>
        <v> </v>
      </c>
      <c r="B29" s="66" t="s">
        <v>1650</v>
      </c>
      <c r="C29" s="72" t="s">
        <v>1654</v>
      </c>
      <c r="D29" s="67" t="s">
        <v>1175</v>
      </c>
      <c r="E29" s="324" t="s">
        <v>1224</v>
      </c>
      <c r="F29" s="324" t="s">
        <v>815</v>
      </c>
      <c r="G29" s="68" t="s">
        <v>1176</v>
      </c>
      <c r="H29" s="246">
        <v>944</v>
      </c>
      <c r="I29" s="69">
        <v>0.41</v>
      </c>
      <c r="J29" s="241">
        <f t="shared" si="1"/>
        <v>556.96</v>
      </c>
      <c r="K29" s="267">
        <f>IF(J29=" "," ",IF(J29=0," ",J29/Currency!$C$11))</f>
        <v>572.8862373997121</v>
      </c>
      <c r="L29" s="70">
        <f>IF(J29=" "," ",IF(J29=0," ",$J29*VLOOKUP($L$9,Currency!$A$3:$C$8,3,0)))</f>
        <v>366.27646981454694</v>
      </c>
      <c r="M29" s="63">
        <f t="shared" si="2"/>
        <v>0.46</v>
      </c>
      <c r="N29" s="265">
        <f t="shared" si="0"/>
        <v>510</v>
      </c>
      <c r="O29" s="37"/>
      <c r="P29" s="65" t="s">
        <v>479</v>
      </c>
      <c r="Q29" s="65" t="s">
        <v>479</v>
      </c>
      <c r="R29" s="65" t="s">
        <v>479</v>
      </c>
      <c r="S29" s="65" t="s">
        <v>479</v>
      </c>
      <c r="T29" s="65" t="s">
        <v>479</v>
      </c>
      <c r="U29" s="65" t="s">
        <v>479</v>
      </c>
    </row>
    <row r="30" spans="1:21" ht="25.5" customHeight="1">
      <c r="A30" s="61" t="str">
        <f t="shared" si="3"/>
        <v> </v>
      </c>
      <c r="B30" s="66" t="s">
        <v>1651</v>
      </c>
      <c r="C30" s="72" t="s">
        <v>1655</v>
      </c>
      <c r="D30" s="67" t="s">
        <v>1175</v>
      </c>
      <c r="E30" s="324" t="s">
        <v>1224</v>
      </c>
      <c r="F30" s="324" t="s">
        <v>815</v>
      </c>
      <c r="G30" s="68" t="s">
        <v>1176</v>
      </c>
      <c r="H30" s="246">
        <v>629</v>
      </c>
      <c r="I30" s="69">
        <v>0.41</v>
      </c>
      <c r="J30" s="241">
        <f t="shared" si="1"/>
        <v>371.11000000000007</v>
      </c>
      <c r="K30" s="267">
        <f>IF(J30=" "," ",IF(J30=0," ",J30/Currency!$C$11))</f>
        <v>381.7218679284099</v>
      </c>
      <c r="L30" s="70">
        <f>IF(J30=" "," ",IF(J30=0," ",$J30*VLOOKUP($L$9,Currency!$A$3:$C$8,3,0)))</f>
        <v>244.0549782980403</v>
      </c>
      <c r="M30" s="63">
        <f t="shared" si="2"/>
        <v>0.46</v>
      </c>
      <c r="N30" s="265">
        <f t="shared" si="0"/>
        <v>340</v>
      </c>
      <c r="O30" s="37"/>
      <c r="P30" s="65" t="s">
        <v>479</v>
      </c>
      <c r="Q30" s="65" t="s">
        <v>479</v>
      </c>
      <c r="R30" s="65" t="s">
        <v>479</v>
      </c>
      <c r="S30" s="65" t="s">
        <v>479</v>
      </c>
      <c r="T30" s="65" t="s">
        <v>479</v>
      </c>
      <c r="U30" s="65" t="s">
        <v>479</v>
      </c>
    </row>
    <row r="31" spans="1:21" ht="25.5" customHeight="1">
      <c r="A31" s="61" t="str">
        <f t="shared" si="3"/>
        <v> </v>
      </c>
      <c r="B31" s="66" t="s">
        <v>1652</v>
      </c>
      <c r="C31" s="72" t="s">
        <v>1656</v>
      </c>
      <c r="D31" s="67" t="s">
        <v>1175</v>
      </c>
      <c r="E31" s="324" t="s">
        <v>1224</v>
      </c>
      <c r="F31" s="324" t="s">
        <v>815</v>
      </c>
      <c r="G31" s="68" t="s">
        <v>1176</v>
      </c>
      <c r="H31" s="246">
        <v>525</v>
      </c>
      <c r="I31" s="69">
        <v>0.41</v>
      </c>
      <c r="J31" s="241">
        <f t="shared" si="1"/>
        <v>309.75000000000006</v>
      </c>
      <c r="K31" s="267">
        <f>IF(J31=" "," ",IF(J31=0," ",J31/Currency!$C$11))</f>
        <v>318.6072824521704</v>
      </c>
      <c r="L31" s="70">
        <f>IF(J31=" "," ",IF(J31=0," ",$J31*VLOOKUP($L$9,Currency!$A$3:$C$8,3,0)))</f>
        <v>203.70248586084443</v>
      </c>
      <c r="M31" s="63">
        <f t="shared" si="2"/>
        <v>0.46</v>
      </c>
      <c r="N31" s="265">
        <f t="shared" si="0"/>
        <v>284</v>
      </c>
      <c r="O31" s="37"/>
      <c r="P31" s="65" t="s">
        <v>479</v>
      </c>
      <c r="Q31" s="65" t="s">
        <v>479</v>
      </c>
      <c r="R31" s="65" t="s">
        <v>479</v>
      </c>
      <c r="S31" s="65" t="s">
        <v>479</v>
      </c>
      <c r="T31" s="65" t="s">
        <v>479</v>
      </c>
      <c r="U31" s="65" t="s">
        <v>479</v>
      </c>
    </row>
    <row r="32" spans="1:21" ht="25.5" customHeight="1">
      <c r="A32" s="61" t="str">
        <f t="shared" si="3"/>
        <v> </v>
      </c>
      <c r="B32" s="66" t="s">
        <v>291</v>
      </c>
      <c r="C32" s="72" t="s">
        <v>292</v>
      </c>
      <c r="D32" s="67" t="s">
        <v>1175</v>
      </c>
      <c r="E32" s="324" t="s">
        <v>1224</v>
      </c>
      <c r="F32" s="324" t="s">
        <v>815</v>
      </c>
      <c r="G32" s="68" t="s">
        <v>1176</v>
      </c>
      <c r="H32" s="246">
        <v>5245</v>
      </c>
      <c r="I32" s="69">
        <v>0.41</v>
      </c>
      <c r="J32" s="241">
        <f t="shared" si="1"/>
        <v>3094.5500000000006</v>
      </c>
      <c r="K32" s="267">
        <f>IF(J32=" "," ",IF(J32=0," ",J32/Currency!$C$11))</f>
        <v>3183.038469450731</v>
      </c>
      <c r="L32" s="70">
        <f>IF(J32=" "," ",IF(J32=0," ",$J32*VLOOKUP($L$9,Currency!$A$3:$C$8,3,0)))</f>
        <v>2035.0848349335793</v>
      </c>
      <c r="M32" s="63">
        <f t="shared" si="2"/>
        <v>0.46</v>
      </c>
      <c r="N32" s="265">
        <f t="shared" si="0"/>
        <v>2832</v>
      </c>
      <c r="O32" s="37"/>
      <c r="P32" s="65" t="s">
        <v>479</v>
      </c>
      <c r="Q32" s="65" t="s">
        <v>479</v>
      </c>
      <c r="R32" s="65" t="s">
        <v>479</v>
      </c>
      <c r="S32" s="65" t="s">
        <v>479</v>
      </c>
      <c r="T32" s="65" t="s">
        <v>479</v>
      </c>
      <c r="U32" s="65" t="s">
        <v>479</v>
      </c>
    </row>
    <row r="33" spans="1:21" ht="25.5" customHeight="1">
      <c r="A33" s="61"/>
      <c r="B33" s="66"/>
      <c r="C33" s="62" t="s">
        <v>1649</v>
      </c>
      <c r="D33" s="67"/>
      <c r="E33" s="324" t="s">
        <v>479</v>
      </c>
      <c r="F33" s="324"/>
      <c r="G33" s="68"/>
      <c r="H33" s="246"/>
      <c r="I33" s="69"/>
      <c r="J33" s="241" t="str">
        <f t="shared" si="1"/>
        <v> </v>
      </c>
      <c r="K33" s="267" t="str">
        <f>IF(J33=" "," ",IF(J33=0," ",J33/Currency!$C$11))</f>
        <v> </v>
      </c>
      <c r="L33" s="70" t="str">
        <f>IF(J33=" "," ",IF(J33=0," ",$J33*VLOOKUP($L$9,Currency!$A$3:$C$8,3,0)))</f>
        <v> </v>
      </c>
      <c r="M33" s="63" t="str">
        <f t="shared" si="2"/>
        <v> </v>
      </c>
      <c r="N33" s="265" t="str">
        <f t="shared" si="0"/>
        <v> </v>
      </c>
      <c r="O33" s="37"/>
      <c r="P33" s="65" t="s">
        <v>479</v>
      </c>
      <c r="Q33" s="65" t="s">
        <v>479</v>
      </c>
      <c r="R33" s="65" t="s">
        <v>479</v>
      </c>
      <c r="S33" s="65" t="s">
        <v>479</v>
      </c>
      <c r="T33" s="65" t="s">
        <v>479</v>
      </c>
      <c r="U33" s="65" t="s">
        <v>479</v>
      </c>
    </row>
    <row r="34" spans="1:21" ht="25.5" customHeight="1">
      <c r="A34" s="61" t="str">
        <f t="shared" si="3"/>
        <v> </v>
      </c>
      <c r="B34" s="66" t="s">
        <v>220</v>
      </c>
      <c r="C34" s="72" t="s">
        <v>219</v>
      </c>
      <c r="D34" s="67" t="s">
        <v>1175</v>
      </c>
      <c r="E34" s="324" t="s">
        <v>1224</v>
      </c>
      <c r="F34" s="324" t="s">
        <v>815</v>
      </c>
      <c r="G34" s="68" t="s">
        <v>1176</v>
      </c>
      <c r="H34" s="246">
        <v>4795</v>
      </c>
      <c r="I34" s="69">
        <v>0.41</v>
      </c>
      <c r="J34" s="241">
        <f t="shared" si="1"/>
        <v>2829.05</v>
      </c>
      <c r="K34" s="267">
        <f>IF(J34=" "," ",IF(J34=0," ",J34/Currency!$C$11))</f>
        <v>2909.946513063156</v>
      </c>
      <c r="L34" s="70">
        <f>IF(J34=" "," ",IF(J34=0," ",$J34*VLOOKUP($L$9,Currency!$A$3:$C$8,3,0)))</f>
        <v>1860.4827041957124</v>
      </c>
      <c r="M34" s="63">
        <f t="shared" si="2"/>
        <v>0.46</v>
      </c>
      <c r="N34" s="265">
        <f t="shared" si="0"/>
        <v>2589</v>
      </c>
      <c r="O34" s="37"/>
      <c r="P34" s="65" t="s">
        <v>479</v>
      </c>
      <c r="Q34" s="65" t="s">
        <v>479</v>
      </c>
      <c r="R34" s="65" t="s">
        <v>479</v>
      </c>
      <c r="S34" s="65" t="s">
        <v>479</v>
      </c>
      <c r="T34" s="65" t="s">
        <v>479</v>
      </c>
      <c r="U34" s="65" t="s">
        <v>479</v>
      </c>
    </row>
    <row r="35" spans="1:21" ht="25.5" customHeight="1">
      <c r="A35" s="61" t="str">
        <f t="shared" si="3"/>
        <v> </v>
      </c>
      <c r="B35" s="66" t="s">
        <v>221</v>
      </c>
      <c r="C35" s="72" t="s">
        <v>8</v>
      </c>
      <c r="D35" s="67" t="s">
        <v>1175</v>
      </c>
      <c r="E35" s="324" t="s">
        <v>1224</v>
      </c>
      <c r="F35" s="324" t="s">
        <v>815</v>
      </c>
      <c r="G35" s="68" t="s">
        <v>1176</v>
      </c>
      <c r="H35" s="246">
        <v>2725</v>
      </c>
      <c r="I35" s="69">
        <v>0.41</v>
      </c>
      <c r="J35" s="241">
        <f t="shared" si="1"/>
        <v>1607.7500000000002</v>
      </c>
      <c r="K35" s="267">
        <f>IF(J35=" "," ",IF(J35=0," ",J35/Currency!$C$11))</f>
        <v>1653.723513680313</v>
      </c>
      <c r="L35" s="70">
        <f>IF(J35=" "," ",IF(J35=0," ",$J35*VLOOKUP($L$9,Currency!$A$3:$C$8,3,0)))</f>
        <v>1057.312902801526</v>
      </c>
      <c r="M35" s="63">
        <f t="shared" si="2"/>
        <v>0.46</v>
      </c>
      <c r="N35" s="265">
        <f t="shared" si="0"/>
        <v>1472</v>
      </c>
      <c r="O35" s="37"/>
      <c r="P35" s="65" t="s">
        <v>479</v>
      </c>
      <c r="Q35" s="65" t="s">
        <v>479</v>
      </c>
      <c r="R35" s="65" t="s">
        <v>479</v>
      </c>
      <c r="S35" s="65" t="s">
        <v>479</v>
      </c>
      <c r="T35" s="65" t="s">
        <v>479</v>
      </c>
      <c r="U35" s="65" t="s">
        <v>479</v>
      </c>
    </row>
    <row r="36" spans="1:21" ht="25.5" customHeight="1">
      <c r="A36" s="61" t="str">
        <f aca="true" t="shared" si="4" ref="A36:A49">IF(P36="X","C",IF(Q36="X","C",IF(R36="X","C",IF(S36="X","C",IF(T36="X","C",IF(U36="X","C"," "))))))</f>
        <v> </v>
      </c>
      <c r="B36" s="66" t="s">
        <v>2025</v>
      </c>
      <c r="C36" s="72" t="s">
        <v>734</v>
      </c>
      <c r="D36" s="67" t="s">
        <v>1175</v>
      </c>
      <c r="E36" s="324" t="s">
        <v>1224</v>
      </c>
      <c r="F36" s="324" t="s">
        <v>815</v>
      </c>
      <c r="G36" s="68" t="s">
        <v>1176</v>
      </c>
      <c r="H36" s="246">
        <v>1360</v>
      </c>
      <c r="I36" s="69">
        <v>0.41</v>
      </c>
      <c r="J36" s="241">
        <f t="shared" si="1"/>
        <v>802.4000000000001</v>
      </c>
      <c r="K36" s="267">
        <f>IF(J36=" "," ",IF(J36=0," ",J36/Currency!$C$11))</f>
        <v>825.34457930467</v>
      </c>
      <c r="L36" s="70">
        <f>IF(J36=" "," ",IF(J36=0," ",$J36*VLOOKUP($L$9,Currency!$A$3:$C$8,3,0)))</f>
        <v>527.6864395633303</v>
      </c>
      <c r="M36" s="63">
        <f t="shared" si="2"/>
        <v>0.46</v>
      </c>
      <c r="N36" s="265">
        <f t="shared" si="0"/>
        <v>734</v>
      </c>
      <c r="O36" s="37"/>
      <c r="P36" s="65" t="s">
        <v>479</v>
      </c>
      <c r="Q36" s="65" t="s">
        <v>479</v>
      </c>
      <c r="R36" s="65" t="s">
        <v>479</v>
      </c>
      <c r="S36" s="65" t="s">
        <v>479</v>
      </c>
      <c r="T36" s="65" t="s">
        <v>479</v>
      </c>
      <c r="U36" s="65" t="s">
        <v>479</v>
      </c>
    </row>
    <row r="37" spans="1:21" ht="25.5" customHeight="1">
      <c r="A37" s="61" t="str">
        <f t="shared" si="4"/>
        <v> </v>
      </c>
      <c r="B37" s="66" t="s">
        <v>2312</v>
      </c>
      <c r="C37" s="72" t="s">
        <v>2539</v>
      </c>
      <c r="D37" s="67" t="s">
        <v>1175</v>
      </c>
      <c r="E37" s="324" t="s">
        <v>1224</v>
      </c>
      <c r="F37" s="324" t="s">
        <v>815</v>
      </c>
      <c r="G37" s="68" t="s">
        <v>1176</v>
      </c>
      <c r="H37" s="246">
        <v>1045</v>
      </c>
      <c r="I37" s="69">
        <v>0.41</v>
      </c>
      <c r="J37" s="241">
        <f t="shared" si="1"/>
        <v>616.5500000000001</v>
      </c>
      <c r="K37" s="267">
        <f>IF(J37=" "," ",IF(J37=0," ",J37/Currency!$C$11))</f>
        <v>634.1802098333677</v>
      </c>
      <c r="L37" s="70">
        <f>IF(J37=" "," ",IF(J37=0," ",$J37*VLOOKUP($L$9,Currency!$A$3:$C$8,3,0)))</f>
        <v>405.4649480468237</v>
      </c>
      <c r="M37" s="63">
        <f t="shared" si="2"/>
        <v>0.46</v>
      </c>
      <c r="N37" s="265">
        <f t="shared" si="0"/>
        <v>564</v>
      </c>
      <c r="O37" s="37"/>
      <c r="P37" s="65" t="s">
        <v>479</v>
      </c>
      <c r="Q37" s="65" t="s">
        <v>479</v>
      </c>
      <c r="R37" s="65" t="s">
        <v>479</v>
      </c>
      <c r="S37" s="65" t="s">
        <v>479</v>
      </c>
      <c r="T37" s="65" t="s">
        <v>479</v>
      </c>
      <c r="U37" s="65" t="s">
        <v>479</v>
      </c>
    </row>
    <row r="38" spans="1:21" ht="25.5" customHeight="1">
      <c r="A38" s="61" t="str">
        <f t="shared" si="4"/>
        <v> </v>
      </c>
      <c r="B38" s="57"/>
      <c r="C38" s="83" t="s">
        <v>2631</v>
      </c>
      <c r="D38" s="67"/>
      <c r="E38" s="324" t="s">
        <v>479</v>
      </c>
      <c r="F38" s="324"/>
      <c r="G38" s="79"/>
      <c r="H38" s="247" t="s">
        <v>479</v>
      </c>
      <c r="I38" s="80"/>
      <c r="J38" s="241" t="str">
        <f t="shared" si="1"/>
        <v> </v>
      </c>
      <c r="K38" s="267" t="str">
        <f>IF(J38=" "," ",IF(J38=0," ",J38/Currency!$C$11))</f>
        <v> </v>
      </c>
      <c r="L38" s="70" t="str">
        <f>IF(J38=" "," ",IF(J38=0," ",$J38*VLOOKUP($L$9,Currency!$A$3:$C$8,3,0)))</f>
        <v> </v>
      </c>
      <c r="M38" s="63" t="str">
        <f t="shared" si="2"/>
        <v> </v>
      </c>
      <c r="N38" s="265" t="str">
        <f t="shared" si="0"/>
        <v> </v>
      </c>
      <c r="O38" s="37"/>
      <c r="P38" s="65" t="s">
        <v>479</v>
      </c>
      <c r="Q38" s="65" t="s">
        <v>479</v>
      </c>
      <c r="R38" s="65" t="s">
        <v>479</v>
      </c>
      <c r="S38" s="65" t="s">
        <v>479</v>
      </c>
      <c r="T38" s="65" t="s">
        <v>479</v>
      </c>
      <c r="U38" s="65" t="s">
        <v>479</v>
      </c>
    </row>
    <row r="39" spans="1:21" ht="25.5" customHeight="1">
      <c r="A39" s="61" t="str">
        <f t="shared" si="4"/>
        <v> </v>
      </c>
      <c r="B39" s="33"/>
      <c r="C39" s="84" t="s">
        <v>2632</v>
      </c>
      <c r="D39" s="67"/>
      <c r="E39" s="324" t="s">
        <v>479</v>
      </c>
      <c r="F39" s="324"/>
      <c r="G39" s="85"/>
      <c r="H39" s="248" t="s">
        <v>479</v>
      </c>
      <c r="I39" s="86"/>
      <c r="J39" s="241" t="str">
        <f t="shared" si="1"/>
        <v> </v>
      </c>
      <c r="K39" s="267" t="str">
        <f>IF(J39=" "," ",IF(J39=0," ",J39/Currency!$C$11))</f>
        <v> </v>
      </c>
      <c r="L39" s="70" t="str">
        <f>IF(J39=" "," ",IF(J39=0," ",$J39*VLOOKUP($L$9,Currency!$A$3:$C$8,3,0)))</f>
        <v> </v>
      </c>
      <c r="M39" s="63" t="str">
        <f t="shared" si="2"/>
        <v> </v>
      </c>
      <c r="N39" s="265" t="str">
        <f t="shared" si="0"/>
        <v> </v>
      </c>
      <c r="O39" s="37"/>
      <c r="P39" s="65" t="s">
        <v>479</v>
      </c>
      <c r="Q39" s="65" t="s">
        <v>479</v>
      </c>
      <c r="R39" s="65" t="s">
        <v>479</v>
      </c>
      <c r="S39" s="65" t="s">
        <v>479</v>
      </c>
      <c r="T39" s="65" t="s">
        <v>479</v>
      </c>
      <c r="U39" s="65" t="s">
        <v>479</v>
      </c>
    </row>
    <row r="40" spans="1:21" ht="25.5" customHeight="1">
      <c r="A40" s="61" t="str">
        <f t="shared" si="4"/>
        <v> </v>
      </c>
      <c r="B40" s="30" t="s">
        <v>299</v>
      </c>
      <c r="C40" s="87" t="s">
        <v>1854</v>
      </c>
      <c r="D40" s="67" t="s">
        <v>1175</v>
      </c>
      <c r="E40" s="324" t="s">
        <v>911</v>
      </c>
      <c r="F40" s="324" t="s">
        <v>816</v>
      </c>
      <c r="G40" s="74" t="s">
        <v>1176</v>
      </c>
      <c r="H40" s="246">
        <v>10495</v>
      </c>
      <c r="I40" s="71">
        <v>0.41</v>
      </c>
      <c r="J40" s="241">
        <f t="shared" si="1"/>
        <v>6192.050000000001</v>
      </c>
      <c r="K40" s="267">
        <f>IF(J40=" "," ",IF(J40=0," ",J40/Currency!$C$11))</f>
        <v>6369.111293972435</v>
      </c>
      <c r="L40" s="70">
        <f>IF(J40=" "," ",IF(J40=0," ",$J40*VLOOKUP($L$9,Currency!$A$3:$C$8,3,0)))</f>
        <v>4072.1096935420237</v>
      </c>
      <c r="M40" s="63">
        <f t="shared" si="2"/>
        <v>0.51</v>
      </c>
      <c r="N40" s="265">
        <f t="shared" si="0"/>
        <v>5143</v>
      </c>
      <c r="O40" s="37"/>
      <c r="P40" s="65" t="s">
        <v>479</v>
      </c>
      <c r="Q40" s="65" t="s">
        <v>479</v>
      </c>
      <c r="R40" s="65" t="s">
        <v>479</v>
      </c>
      <c r="S40" s="65" t="s">
        <v>479</v>
      </c>
      <c r="T40" s="65" t="s">
        <v>479</v>
      </c>
      <c r="U40" s="65" t="s">
        <v>479</v>
      </c>
    </row>
    <row r="41" spans="1:21" ht="25.5" customHeight="1">
      <c r="A41" s="61" t="str">
        <f t="shared" si="4"/>
        <v> </v>
      </c>
      <c r="B41" s="33"/>
      <c r="C41" s="84" t="s">
        <v>2633</v>
      </c>
      <c r="D41" s="67"/>
      <c r="E41" s="324" t="s">
        <v>479</v>
      </c>
      <c r="F41" s="324"/>
      <c r="G41" s="85"/>
      <c r="H41" s="248" t="s">
        <v>479</v>
      </c>
      <c r="I41" s="86"/>
      <c r="J41" s="241" t="str">
        <f t="shared" si="1"/>
        <v> </v>
      </c>
      <c r="K41" s="267" t="str">
        <f>IF(J41=" "," ",IF(J41=0," ",J41/Currency!$C$11))</f>
        <v> </v>
      </c>
      <c r="L41" s="70" t="str">
        <f>IF(J41=" "," ",IF(J41=0," ",$J41*VLOOKUP($L$9,Currency!$A$3:$C$8,3,0)))</f>
        <v> </v>
      </c>
      <c r="M41" s="63" t="str">
        <f t="shared" si="2"/>
        <v> </v>
      </c>
      <c r="N41" s="265" t="str">
        <f t="shared" si="0"/>
        <v> </v>
      </c>
      <c r="O41" s="37"/>
      <c r="P41" s="65" t="s">
        <v>479</v>
      </c>
      <c r="Q41" s="65" t="s">
        <v>479</v>
      </c>
      <c r="R41" s="65" t="s">
        <v>479</v>
      </c>
      <c r="S41" s="65" t="s">
        <v>479</v>
      </c>
      <c r="T41" s="65" t="s">
        <v>479</v>
      </c>
      <c r="U41" s="65" t="s">
        <v>479</v>
      </c>
    </row>
    <row r="42" spans="1:21" ht="25.5" customHeight="1">
      <c r="A42" s="61" t="str">
        <f t="shared" si="4"/>
        <v> </v>
      </c>
      <c r="B42" s="30" t="s">
        <v>2439</v>
      </c>
      <c r="C42" s="87" t="s">
        <v>2478</v>
      </c>
      <c r="D42" s="67" t="s">
        <v>1175</v>
      </c>
      <c r="E42" s="324" t="s">
        <v>911</v>
      </c>
      <c r="F42" s="324" t="s">
        <v>816</v>
      </c>
      <c r="G42" s="74" t="s">
        <v>1176</v>
      </c>
      <c r="H42" s="246">
        <v>5245</v>
      </c>
      <c r="I42" s="71">
        <v>0.41</v>
      </c>
      <c r="J42" s="241">
        <f t="shared" si="1"/>
        <v>3094.5500000000006</v>
      </c>
      <c r="K42" s="267">
        <f>IF(J42=" "," ",IF(J42=0," ",J42/Currency!$C$11))</f>
        <v>3183.038469450731</v>
      </c>
      <c r="L42" s="70">
        <f>IF(J42=" "," ",IF(J42=0," ",$J42*VLOOKUP($L$9,Currency!$A$3:$C$8,3,0)))</f>
        <v>2035.0848349335793</v>
      </c>
      <c r="M42" s="63">
        <f t="shared" si="2"/>
        <v>0.51</v>
      </c>
      <c r="N42" s="265">
        <f t="shared" si="0"/>
        <v>2570</v>
      </c>
      <c r="O42" s="37"/>
      <c r="P42" s="65" t="s">
        <v>479</v>
      </c>
      <c r="Q42" s="65" t="s">
        <v>479</v>
      </c>
      <c r="R42" s="65" t="s">
        <v>479</v>
      </c>
      <c r="S42" s="65" t="s">
        <v>479</v>
      </c>
      <c r="T42" s="65" t="s">
        <v>479</v>
      </c>
      <c r="U42" s="65" t="s">
        <v>479</v>
      </c>
    </row>
    <row r="43" spans="1:21" ht="25.5" customHeight="1">
      <c r="A43" s="61" t="str">
        <f t="shared" si="4"/>
        <v> </v>
      </c>
      <c r="B43" s="75" t="s">
        <v>2440</v>
      </c>
      <c r="C43" s="87" t="s">
        <v>467</v>
      </c>
      <c r="D43" s="67" t="s">
        <v>1175</v>
      </c>
      <c r="E43" s="324" t="s">
        <v>911</v>
      </c>
      <c r="F43" s="324" t="s">
        <v>816</v>
      </c>
      <c r="G43" s="74" t="s">
        <v>1176</v>
      </c>
      <c r="H43" s="246">
        <v>8395</v>
      </c>
      <c r="I43" s="71">
        <v>0.41</v>
      </c>
      <c r="J43" s="241">
        <f t="shared" si="1"/>
        <v>4953.050000000001</v>
      </c>
      <c r="K43" s="267">
        <f>IF(J43=" "," ",IF(J43=0," ",J43/Currency!$C$11))</f>
        <v>5094.682164163753</v>
      </c>
      <c r="L43" s="70">
        <f>IF(J43=" "," ",IF(J43=0," ",$J43*VLOOKUP($L$9,Currency!$A$3:$C$8,3,0)))</f>
        <v>3257.299750098646</v>
      </c>
      <c r="M43" s="63">
        <f t="shared" si="2"/>
        <v>0.51</v>
      </c>
      <c r="N43" s="265">
        <f t="shared" si="0"/>
        <v>4114</v>
      </c>
      <c r="O43" s="37"/>
      <c r="P43" s="65" t="s">
        <v>479</v>
      </c>
      <c r="Q43" s="65" t="s">
        <v>479</v>
      </c>
      <c r="R43" s="65" t="s">
        <v>479</v>
      </c>
      <c r="S43" s="65" t="s">
        <v>479</v>
      </c>
      <c r="T43" s="65" t="s">
        <v>479</v>
      </c>
      <c r="U43" s="65" t="s">
        <v>479</v>
      </c>
    </row>
    <row r="44" spans="1:21" ht="25.5" customHeight="1">
      <c r="A44" s="61" t="str">
        <f t="shared" si="4"/>
        <v> </v>
      </c>
      <c r="B44" s="30" t="s">
        <v>2139</v>
      </c>
      <c r="C44" s="87" t="s">
        <v>2048</v>
      </c>
      <c r="D44" s="67" t="s">
        <v>1175</v>
      </c>
      <c r="E44" s="324" t="s">
        <v>911</v>
      </c>
      <c r="F44" s="324" t="s">
        <v>816</v>
      </c>
      <c r="G44" s="74" t="s">
        <v>1176</v>
      </c>
      <c r="H44" s="246">
        <v>5245</v>
      </c>
      <c r="I44" s="71">
        <v>0.41</v>
      </c>
      <c r="J44" s="241">
        <f t="shared" si="1"/>
        <v>3094.5500000000006</v>
      </c>
      <c r="K44" s="267">
        <f>IF(J44=" "," ",IF(J44=0," ",J44/Currency!$C$11))</f>
        <v>3183.038469450731</v>
      </c>
      <c r="L44" s="70">
        <f>IF(J44=" "," ",IF(J44=0," ",$J44*VLOOKUP($L$9,Currency!$A$3:$C$8,3,0)))</f>
        <v>2035.0848349335793</v>
      </c>
      <c r="M44" s="63">
        <f t="shared" si="2"/>
        <v>0.51</v>
      </c>
      <c r="N44" s="265">
        <f t="shared" si="0"/>
        <v>2570</v>
      </c>
      <c r="O44" s="37"/>
      <c r="P44" s="65" t="s">
        <v>479</v>
      </c>
      <c r="Q44" s="65" t="s">
        <v>479</v>
      </c>
      <c r="R44" s="65" t="s">
        <v>479</v>
      </c>
      <c r="S44" s="65" t="s">
        <v>479</v>
      </c>
      <c r="T44" s="65" t="s">
        <v>479</v>
      </c>
      <c r="U44" s="65" t="s">
        <v>479</v>
      </c>
    </row>
    <row r="45" spans="1:21" ht="25.5" customHeight="1">
      <c r="A45" s="61" t="str">
        <f t="shared" si="4"/>
        <v> </v>
      </c>
      <c r="B45" s="30" t="s">
        <v>2261</v>
      </c>
      <c r="C45" s="87" t="s">
        <v>231</v>
      </c>
      <c r="D45" s="67" t="s">
        <v>1175</v>
      </c>
      <c r="E45" s="324" t="s">
        <v>911</v>
      </c>
      <c r="F45" s="324" t="s">
        <v>816</v>
      </c>
      <c r="G45" s="74" t="s">
        <v>1176</v>
      </c>
      <c r="H45" s="246">
        <v>6295</v>
      </c>
      <c r="I45" s="71">
        <v>0.41</v>
      </c>
      <c r="J45" s="241">
        <f t="shared" si="1"/>
        <v>3714.0500000000006</v>
      </c>
      <c r="K45" s="267">
        <f>IF(J45=" "," ",IF(J45=0," ",J45/Currency!$C$11))</f>
        <v>3820.253034355072</v>
      </c>
      <c r="L45" s="70">
        <f>IF(J45=" "," ",IF(J45=0," ",$J45*VLOOKUP($L$9,Currency!$A$3:$C$8,3,0)))</f>
        <v>2442.4898066552682</v>
      </c>
      <c r="M45" s="63">
        <f t="shared" si="2"/>
        <v>0.51</v>
      </c>
      <c r="N45" s="265">
        <f t="shared" si="0"/>
        <v>3085</v>
      </c>
      <c r="O45" s="37"/>
      <c r="P45" s="65" t="s">
        <v>479</v>
      </c>
      <c r="Q45" s="65" t="s">
        <v>479</v>
      </c>
      <c r="R45" s="65" t="s">
        <v>479</v>
      </c>
      <c r="S45" s="65" t="s">
        <v>479</v>
      </c>
      <c r="T45" s="65" t="s">
        <v>479</v>
      </c>
      <c r="U45" s="65" t="s">
        <v>479</v>
      </c>
    </row>
    <row r="46" spans="1:21" ht="25.5" customHeight="1">
      <c r="A46" s="61" t="str">
        <f t="shared" si="4"/>
        <v> </v>
      </c>
      <c r="B46" s="66" t="s">
        <v>2262</v>
      </c>
      <c r="C46" s="72" t="s">
        <v>232</v>
      </c>
      <c r="D46" s="67" t="s">
        <v>1175</v>
      </c>
      <c r="E46" s="324" t="s">
        <v>911</v>
      </c>
      <c r="F46" s="324" t="s">
        <v>816</v>
      </c>
      <c r="G46" s="74" t="s">
        <v>1176</v>
      </c>
      <c r="H46" s="246">
        <v>13645</v>
      </c>
      <c r="I46" s="71">
        <v>0.41</v>
      </c>
      <c r="J46" s="241">
        <f t="shared" si="1"/>
        <v>8050.550000000001</v>
      </c>
      <c r="K46" s="267">
        <f>IF(J46=" "," ",IF(J46=0," ",J46/Currency!$C$11))</f>
        <v>8280.754988685458</v>
      </c>
      <c r="L46" s="70">
        <f>IF(J46=" "," ",IF(J46=0," ",$J46*VLOOKUP($L$9,Currency!$A$3:$C$8,3,0)))</f>
        <v>5294.32460870709</v>
      </c>
      <c r="M46" s="63">
        <f t="shared" si="2"/>
        <v>0.51</v>
      </c>
      <c r="N46" s="265">
        <f t="shared" si="0"/>
        <v>6686</v>
      </c>
      <c r="O46" s="37"/>
      <c r="P46" s="65" t="s">
        <v>479</v>
      </c>
      <c r="Q46" s="65" t="s">
        <v>479</v>
      </c>
      <c r="R46" s="65" t="s">
        <v>479</v>
      </c>
      <c r="S46" s="65" t="s">
        <v>479</v>
      </c>
      <c r="T46" s="65" t="s">
        <v>479</v>
      </c>
      <c r="U46" s="65" t="s">
        <v>479</v>
      </c>
    </row>
    <row r="47" spans="1:21" ht="25.5" customHeight="1">
      <c r="A47" s="61" t="str">
        <f t="shared" si="4"/>
        <v> </v>
      </c>
      <c r="B47" s="66" t="s">
        <v>1012</v>
      </c>
      <c r="C47" s="72" t="s">
        <v>979</v>
      </c>
      <c r="D47" s="67" t="s">
        <v>1175</v>
      </c>
      <c r="E47" s="324" t="s">
        <v>911</v>
      </c>
      <c r="F47" s="324" t="s">
        <v>816</v>
      </c>
      <c r="G47" s="74" t="s">
        <v>1176</v>
      </c>
      <c r="H47" s="246">
        <v>310</v>
      </c>
      <c r="I47" s="69">
        <v>0.41</v>
      </c>
      <c r="J47" s="241">
        <f t="shared" si="1"/>
        <v>182.90000000000003</v>
      </c>
      <c r="K47" s="267">
        <f>IF(J47=" "," ",IF(J47=0," ",J47/Currency!$C$11))</f>
        <v>188.1300144003292</v>
      </c>
      <c r="L47" s="70">
        <f>IF(J47=" "," ",IF(J47=0," ",$J47*VLOOKUP($L$9,Currency!$A$3:$C$8,3,0)))</f>
        <v>120.28146784164149</v>
      </c>
      <c r="M47" s="63">
        <f t="shared" si="2"/>
        <v>0.51</v>
      </c>
      <c r="N47" s="265">
        <f t="shared" si="0"/>
        <v>152</v>
      </c>
      <c r="O47" s="37"/>
      <c r="P47" s="65" t="s">
        <v>479</v>
      </c>
      <c r="Q47" s="65" t="s">
        <v>479</v>
      </c>
      <c r="R47" s="65" t="s">
        <v>479</v>
      </c>
      <c r="S47" s="65" t="s">
        <v>479</v>
      </c>
      <c r="T47" s="65" t="s">
        <v>479</v>
      </c>
      <c r="U47" s="65" t="s">
        <v>479</v>
      </c>
    </row>
    <row r="48" spans="1:21" ht="25.5" customHeight="1">
      <c r="A48" s="61" t="str">
        <f t="shared" si="4"/>
        <v> </v>
      </c>
      <c r="B48" s="57"/>
      <c r="C48" s="58" t="s">
        <v>912</v>
      </c>
      <c r="D48" s="67"/>
      <c r="E48" s="324" t="s">
        <v>479</v>
      </c>
      <c r="F48" s="324"/>
      <c r="G48" s="79"/>
      <c r="H48" s="247" t="s">
        <v>479</v>
      </c>
      <c r="I48" s="80"/>
      <c r="J48" s="241" t="str">
        <f t="shared" si="1"/>
        <v> </v>
      </c>
      <c r="K48" s="267" t="str">
        <f>IF(J48=" "," ",IF(J48=0," ",J48/Currency!$C$11))</f>
        <v> </v>
      </c>
      <c r="L48" s="70" t="str">
        <f>IF(J48=" "," ",IF(J48=0," ",$J48*VLOOKUP($L$9,Currency!$A$3:$C$8,3,0)))</f>
        <v> </v>
      </c>
      <c r="M48" s="63" t="str">
        <f t="shared" si="2"/>
        <v> </v>
      </c>
      <c r="N48" s="265" t="str">
        <f t="shared" si="0"/>
        <v> </v>
      </c>
      <c r="O48" s="37"/>
      <c r="P48" s="65" t="s">
        <v>479</v>
      </c>
      <c r="Q48" s="65" t="s">
        <v>479</v>
      </c>
      <c r="R48" s="65" t="s">
        <v>479</v>
      </c>
      <c r="S48" s="65" t="s">
        <v>479</v>
      </c>
      <c r="T48" s="65" t="s">
        <v>479</v>
      </c>
      <c r="U48" s="65" t="s">
        <v>479</v>
      </c>
    </row>
    <row r="49" spans="1:21" ht="25.5" customHeight="1">
      <c r="A49" s="61" t="str">
        <f t="shared" si="4"/>
        <v> </v>
      </c>
      <c r="B49" s="57"/>
      <c r="C49" s="83" t="s">
        <v>2634</v>
      </c>
      <c r="D49" s="67"/>
      <c r="E49" s="324" t="s">
        <v>479</v>
      </c>
      <c r="F49" s="324"/>
      <c r="G49" s="79"/>
      <c r="H49" s="247" t="s">
        <v>479</v>
      </c>
      <c r="I49" s="80"/>
      <c r="J49" s="241" t="str">
        <f t="shared" si="1"/>
        <v> </v>
      </c>
      <c r="K49" s="267" t="str">
        <f>IF(J49=" "," ",IF(J49=0," ",J49/Currency!$C$11))</f>
        <v> </v>
      </c>
      <c r="L49" s="70" t="str">
        <f>IF(J49=" "," ",IF(J49=0," ",$J49*VLOOKUP($L$9,Currency!$A$3:$C$8,3,0)))</f>
        <v> </v>
      </c>
      <c r="M49" s="63" t="str">
        <f t="shared" si="2"/>
        <v> </v>
      </c>
      <c r="N49" s="265" t="str">
        <f t="shared" si="0"/>
        <v> </v>
      </c>
      <c r="O49" s="37"/>
      <c r="P49" s="65" t="s">
        <v>479</v>
      </c>
      <c r="Q49" s="65" t="s">
        <v>479</v>
      </c>
      <c r="R49" s="65" t="s">
        <v>479</v>
      </c>
      <c r="S49" s="65" t="s">
        <v>479</v>
      </c>
      <c r="T49" s="65" t="s">
        <v>479</v>
      </c>
      <c r="U49" s="65" t="s">
        <v>479</v>
      </c>
    </row>
    <row r="50" spans="1:21" ht="25.5" customHeight="1">
      <c r="A50" s="61"/>
      <c r="B50" s="57"/>
      <c r="C50" s="84" t="s">
        <v>2635</v>
      </c>
      <c r="D50" s="67"/>
      <c r="E50" s="324" t="s">
        <v>479</v>
      </c>
      <c r="F50" s="324"/>
      <c r="G50" s="79"/>
      <c r="H50" s="247"/>
      <c r="I50" s="80"/>
      <c r="J50" s="241" t="str">
        <f t="shared" si="1"/>
        <v> </v>
      </c>
      <c r="K50" s="267" t="str">
        <f>IF(J50=" "," ",IF(J50=0," ",J50/Currency!$C$11))</f>
        <v> </v>
      </c>
      <c r="L50" s="70" t="str">
        <f>IF(J50=" "," ",IF(J50=0," ",$J50*VLOOKUP($L$9,Currency!$A$3:$C$8,3,0)))</f>
        <v> </v>
      </c>
      <c r="M50" s="63" t="str">
        <f t="shared" si="2"/>
        <v> </v>
      </c>
      <c r="N50" s="265" t="str">
        <f t="shared" si="0"/>
        <v> </v>
      </c>
      <c r="O50" s="37"/>
      <c r="P50" s="65" t="s">
        <v>479</v>
      </c>
      <c r="Q50" s="65" t="s">
        <v>479</v>
      </c>
      <c r="R50" s="65" t="s">
        <v>479</v>
      </c>
      <c r="S50" s="65" t="s">
        <v>479</v>
      </c>
      <c r="T50" s="65" t="s">
        <v>479</v>
      </c>
      <c r="U50" s="65" t="s">
        <v>479</v>
      </c>
    </row>
    <row r="51" spans="1:21" ht="25.5" customHeight="1">
      <c r="A51" s="61" t="str">
        <f aca="true" t="shared" si="5" ref="A51:A56">IF(P51="X","C",IF(Q51="X","C",IF(R51="X","C",IF(S51="X","C",IF(T51="X","C",IF(U51="X","C"," "))))))</f>
        <v> </v>
      </c>
      <c r="B51" s="57" t="s">
        <v>2225</v>
      </c>
      <c r="C51" s="87" t="s">
        <v>2194</v>
      </c>
      <c r="D51" s="67" t="s">
        <v>1175</v>
      </c>
      <c r="E51" s="324" t="s">
        <v>1224</v>
      </c>
      <c r="F51" s="324" t="s">
        <v>817</v>
      </c>
      <c r="G51" s="74" t="s">
        <v>1176</v>
      </c>
      <c r="H51" s="246">
        <v>1045</v>
      </c>
      <c r="I51" s="71">
        <v>0.41</v>
      </c>
      <c r="J51" s="241">
        <f t="shared" si="1"/>
        <v>616.5500000000001</v>
      </c>
      <c r="K51" s="267">
        <f>IF(J51=" "," ",IF(J51=0," ",J51/Currency!$C$11))</f>
        <v>634.1802098333677</v>
      </c>
      <c r="L51" s="70">
        <f>IF(J51=" "," ",IF(J51=0," ",$J51*VLOOKUP($L$9,Currency!$A$3:$C$8,3,0)))</f>
        <v>405.4649480468237</v>
      </c>
      <c r="M51" s="63">
        <f t="shared" si="2"/>
        <v>0.46</v>
      </c>
      <c r="N51" s="265">
        <f t="shared" si="0"/>
        <v>564</v>
      </c>
      <c r="O51" s="37"/>
      <c r="P51" s="65" t="s">
        <v>479</v>
      </c>
      <c r="Q51" s="65" t="s">
        <v>479</v>
      </c>
      <c r="R51" s="65" t="s">
        <v>479</v>
      </c>
      <c r="S51" s="65" t="s">
        <v>479</v>
      </c>
      <c r="T51" s="65" t="s">
        <v>479</v>
      </c>
      <c r="U51" s="65" t="s">
        <v>479</v>
      </c>
    </row>
    <row r="52" spans="1:21" ht="25.5" customHeight="1">
      <c r="A52" s="61" t="str">
        <f t="shared" si="5"/>
        <v> </v>
      </c>
      <c r="B52" s="57" t="s">
        <v>2226</v>
      </c>
      <c r="C52" s="87" t="s">
        <v>2227</v>
      </c>
      <c r="D52" s="67" t="s">
        <v>1175</v>
      </c>
      <c r="E52" s="324" t="s">
        <v>1224</v>
      </c>
      <c r="F52" s="324" t="s">
        <v>817</v>
      </c>
      <c r="G52" s="74" t="s">
        <v>1176</v>
      </c>
      <c r="H52" s="246">
        <v>1360</v>
      </c>
      <c r="I52" s="71">
        <v>0.41</v>
      </c>
      <c r="J52" s="241">
        <f t="shared" si="1"/>
        <v>802.4000000000001</v>
      </c>
      <c r="K52" s="267">
        <f>IF(J52=" "," ",IF(J52=0," ",J52/Currency!$C$11))</f>
        <v>825.34457930467</v>
      </c>
      <c r="L52" s="70">
        <f>IF(J52=" "," ",IF(J52=0," ",$J52*VLOOKUP($L$9,Currency!$A$3:$C$8,3,0)))</f>
        <v>527.6864395633303</v>
      </c>
      <c r="M52" s="63">
        <f t="shared" si="2"/>
        <v>0.46</v>
      </c>
      <c r="N52" s="265">
        <f t="shared" si="0"/>
        <v>734</v>
      </c>
      <c r="O52" s="37"/>
      <c r="P52" s="65" t="s">
        <v>479</v>
      </c>
      <c r="Q52" s="65" t="s">
        <v>479</v>
      </c>
      <c r="R52" s="65" t="s">
        <v>479</v>
      </c>
      <c r="S52" s="65" t="s">
        <v>479</v>
      </c>
      <c r="T52" s="65" t="s">
        <v>479</v>
      </c>
      <c r="U52" s="65" t="s">
        <v>479</v>
      </c>
    </row>
    <row r="53" spans="1:21" ht="25.5" customHeight="1">
      <c r="A53" s="61" t="str">
        <f t="shared" si="5"/>
        <v> </v>
      </c>
      <c r="B53" s="57" t="s">
        <v>2228</v>
      </c>
      <c r="C53" s="87" t="s">
        <v>2922</v>
      </c>
      <c r="D53" s="67" t="s">
        <v>1175</v>
      </c>
      <c r="E53" s="324" t="s">
        <v>1224</v>
      </c>
      <c r="F53" s="324" t="s">
        <v>817</v>
      </c>
      <c r="G53" s="74" t="s">
        <v>1176</v>
      </c>
      <c r="H53" s="246">
        <v>10495</v>
      </c>
      <c r="I53" s="71">
        <v>0.41</v>
      </c>
      <c r="J53" s="241">
        <f t="shared" si="1"/>
        <v>6192.050000000001</v>
      </c>
      <c r="K53" s="267">
        <f>IF(J53=" "," ",IF(J53=0," ",J53/Currency!$C$11))</f>
        <v>6369.111293972435</v>
      </c>
      <c r="L53" s="70">
        <f>IF(J53=" "," ",IF(J53=0," ",$J53*VLOOKUP($L$9,Currency!$A$3:$C$8,3,0)))</f>
        <v>4072.1096935420237</v>
      </c>
      <c r="M53" s="63">
        <f t="shared" si="2"/>
        <v>0.46</v>
      </c>
      <c r="N53" s="265">
        <f t="shared" si="0"/>
        <v>5667</v>
      </c>
      <c r="O53" s="37"/>
      <c r="P53" s="65" t="s">
        <v>479</v>
      </c>
      <c r="Q53" s="65" t="s">
        <v>479</v>
      </c>
      <c r="R53" s="65" t="s">
        <v>479</v>
      </c>
      <c r="S53" s="65" t="s">
        <v>479</v>
      </c>
      <c r="T53" s="65" t="s">
        <v>479</v>
      </c>
      <c r="U53" s="65" t="s">
        <v>479</v>
      </c>
    </row>
    <row r="54" spans="1:21" ht="25.5" customHeight="1">
      <c r="A54" s="61" t="str">
        <f t="shared" si="5"/>
        <v> </v>
      </c>
      <c r="B54" s="57" t="s">
        <v>2229</v>
      </c>
      <c r="C54" s="87" t="s">
        <v>2590</v>
      </c>
      <c r="D54" s="67" t="s">
        <v>1175</v>
      </c>
      <c r="E54" s="324" t="s">
        <v>1224</v>
      </c>
      <c r="F54" s="324" t="s">
        <v>817</v>
      </c>
      <c r="G54" s="74" t="s">
        <v>1176</v>
      </c>
      <c r="H54" s="246">
        <v>15745</v>
      </c>
      <c r="I54" s="71">
        <v>0.41</v>
      </c>
      <c r="J54" s="241">
        <f t="shared" si="1"/>
        <v>9289.550000000001</v>
      </c>
      <c r="K54" s="267">
        <f>IF(J54=" "," ",IF(J54=0," ",J54/Currency!$C$11))</f>
        <v>9555.184118494139</v>
      </c>
      <c r="L54" s="70">
        <f>IF(J54=" "," ",IF(J54=0," ",$J54*VLOOKUP($L$9,Currency!$A$3:$C$8,3,0)))</f>
        <v>6109.134552150468</v>
      </c>
      <c r="M54" s="63">
        <f t="shared" si="2"/>
        <v>0.46</v>
      </c>
      <c r="N54" s="265">
        <f t="shared" si="0"/>
        <v>8502</v>
      </c>
      <c r="O54" s="37"/>
      <c r="P54" s="65" t="s">
        <v>479</v>
      </c>
      <c r="Q54" s="65" t="s">
        <v>479</v>
      </c>
      <c r="R54" s="65" t="s">
        <v>479</v>
      </c>
      <c r="S54" s="65" t="s">
        <v>479</v>
      </c>
      <c r="T54" s="65" t="s">
        <v>479</v>
      </c>
      <c r="U54" s="65" t="s">
        <v>479</v>
      </c>
    </row>
    <row r="55" spans="1:21" ht="25.5" customHeight="1">
      <c r="A55" s="61" t="str">
        <f t="shared" si="5"/>
        <v> </v>
      </c>
      <c r="B55" s="57" t="s">
        <v>2230</v>
      </c>
      <c r="C55" s="87" t="s">
        <v>2231</v>
      </c>
      <c r="D55" s="67" t="s">
        <v>1175</v>
      </c>
      <c r="E55" s="324" t="s">
        <v>1224</v>
      </c>
      <c r="F55" s="324" t="s">
        <v>817</v>
      </c>
      <c r="G55" s="74" t="s">
        <v>1176</v>
      </c>
      <c r="H55" s="246">
        <v>1675</v>
      </c>
      <c r="I55" s="71">
        <v>0.41</v>
      </c>
      <c r="J55" s="241">
        <f t="shared" si="1"/>
        <v>988.2500000000001</v>
      </c>
      <c r="K55" s="267">
        <f>IF(J55=" "," ",IF(J55=0," ",J55/Currency!$C$11))</f>
        <v>1016.5089487759722</v>
      </c>
      <c r="L55" s="70">
        <f>IF(J55=" "," ",IF(J55=0," ",$J55*VLOOKUP($L$9,Currency!$A$3:$C$8,3,0)))</f>
        <v>649.907931079837</v>
      </c>
      <c r="M55" s="63">
        <f t="shared" si="2"/>
        <v>0.46</v>
      </c>
      <c r="N55" s="265">
        <f t="shared" si="0"/>
        <v>905</v>
      </c>
      <c r="O55" s="37"/>
      <c r="P55" s="65" t="s">
        <v>479</v>
      </c>
      <c r="Q55" s="65" t="s">
        <v>479</v>
      </c>
      <c r="R55" s="65" t="s">
        <v>479</v>
      </c>
      <c r="S55" s="65" t="s">
        <v>479</v>
      </c>
      <c r="T55" s="65" t="s">
        <v>479</v>
      </c>
      <c r="U55" s="65" t="s">
        <v>479</v>
      </c>
    </row>
    <row r="56" spans="1:21" ht="25.5" customHeight="1">
      <c r="A56" s="61" t="str">
        <f t="shared" si="5"/>
        <v> </v>
      </c>
      <c r="B56" s="57" t="s">
        <v>2232</v>
      </c>
      <c r="C56" s="87" t="s">
        <v>2923</v>
      </c>
      <c r="D56" s="67" t="s">
        <v>1175</v>
      </c>
      <c r="E56" s="324" t="s">
        <v>1224</v>
      </c>
      <c r="F56" s="324" t="s">
        <v>817</v>
      </c>
      <c r="G56" s="74" t="s">
        <v>1176</v>
      </c>
      <c r="H56" s="246">
        <v>5995</v>
      </c>
      <c r="I56" s="71">
        <v>0.41</v>
      </c>
      <c r="J56" s="241">
        <f t="shared" si="1"/>
        <v>3537.0500000000006</v>
      </c>
      <c r="K56" s="267">
        <f>IF(J56=" "," ",IF(J56=0," ",J56/Currency!$C$11))</f>
        <v>3638.191730096689</v>
      </c>
      <c r="L56" s="70">
        <f>IF(J56=" "," ",IF(J56=0," ",$J56*VLOOKUP($L$9,Currency!$A$3:$C$8,3,0)))</f>
        <v>2326.088386163357</v>
      </c>
      <c r="M56" s="63">
        <f t="shared" si="2"/>
        <v>0.46</v>
      </c>
      <c r="N56" s="265">
        <f t="shared" si="0"/>
        <v>3237</v>
      </c>
      <c r="O56" s="37"/>
      <c r="P56" s="65" t="s">
        <v>479</v>
      </c>
      <c r="Q56" s="65" t="s">
        <v>479</v>
      </c>
      <c r="R56" s="65" t="s">
        <v>479</v>
      </c>
      <c r="S56" s="65" t="s">
        <v>479</v>
      </c>
      <c r="T56" s="65" t="s">
        <v>479</v>
      </c>
      <c r="U56" s="65" t="s">
        <v>479</v>
      </c>
    </row>
    <row r="57" spans="1:21" ht="25.5" customHeight="1">
      <c r="A57" s="61"/>
      <c r="B57" s="57"/>
      <c r="C57" s="84" t="s">
        <v>2636</v>
      </c>
      <c r="D57" s="67"/>
      <c r="E57" s="324" t="s">
        <v>479</v>
      </c>
      <c r="F57" s="324"/>
      <c r="G57" s="74"/>
      <c r="H57" s="246"/>
      <c r="I57" s="71"/>
      <c r="J57" s="241" t="str">
        <f t="shared" si="1"/>
        <v> </v>
      </c>
      <c r="K57" s="267" t="str">
        <f>IF(J57=" "," ",IF(J57=0," ",J57/Currency!$C$11))</f>
        <v> </v>
      </c>
      <c r="L57" s="70" t="str">
        <f>IF(J57=" "," ",IF(J57=0," ",$J57*VLOOKUP($L$9,Currency!$A$3:$C$8,3,0)))</f>
        <v> </v>
      </c>
      <c r="M57" s="63" t="str">
        <f t="shared" si="2"/>
        <v> </v>
      </c>
      <c r="N57" s="265" t="str">
        <f t="shared" si="0"/>
        <v> </v>
      </c>
      <c r="O57" s="37"/>
      <c r="P57" s="65" t="s">
        <v>479</v>
      </c>
      <c r="Q57" s="65" t="s">
        <v>479</v>
      </c>
      <c r="R57" s="65" t="s">
        <v>479</v>
      </c>
      <c r="S57" s="65" t="s">
        <v>479</v>
      </c>
      <c r="T57" s="65" t="s">
        <v>479</v>
      </c>
      <c r="U57" s="65" t="s">
        <v>479</v>
      </c>
    </row>
    <row r="58" spans="1:21" ht="25.5" customHeight="1">
      <c r="A58" s="61" t="str">
        <f>IF(P58="X","C",IF(Q58="X","C",IF(R58="X","C",IF(S58="X","C",IF(T58="X","C",IF(U58="X","C"," "))))))</f>
        <v>C</v>
      </c>
      <c r="B58" s="57" t="s">
        <v>2233</v>
      </c>
      <c r="C58" s="87" t="s">
        <v>1699</v>
      </c>
      <c r="D58" s="67" t="s">
        <v>1175</v>
      </c>
      <c r="E58" s="324" t="s">
        <v>911</v>
      </c>
      <c r="F58" s="324" t="s">
        <v>817</v>
      </c>
      <c r="G58" s="74" t="s">
        <v>1176</v>
      </c>
      <c r="H58" s="246">
        <v>520</v>
      </c>
      <c r="I58" s="71">
        <v>0.41</v>
      </c>
      <c r="J58" s="241">
        <f t="shared" si="1"/>
        <v>306.80000000000007</v>
      </c>
      <c r="K58" s="267">
        <f>IF(J58=" "," ",IF(J58=0," ",J58/Currency!$C$11))</f>
        <v>315.57292738119736</v>
      </c>
      <c r="L58" s="70">
        <f>IF(J58=" "," ",IF(J58=0," ",$J58*VLOOKUP($L$9,Currency!$A$3:$C$8,3,0)))</f>
        <v>201.76246218597927</v>
      </c>
      <c r="M58" s="63">
        <f t="shared" si="2"/>
        <v>0.51</v>
      </c>
      <c r="N58" s="265">
        <f t="shared" si="0"/>
        <v>255</v>
      </c>
      <c r="O58" s="37"/>
      <c r="P58" s="65" t="s">
        <v>479</v>
      </c>
      <c r="Q58" s="65" t="s">
        <v>1573</v>
      </c>
      <c r="R58" s="65" t="s">
        <v>479</v>
      </c>
      <c r="S58" s="65" t="s">
        <v>479</v>
      </c>
      <c r="T58" s="65" t="s">
        <v>479</v>
      </c>
      <c r="U58" s="65" t="s">
        <v>479</v>
      </c>
    </row>
    <row r="59" spans="1:21" ht="25.5" customHeight="1">
      <c r="A59" s="61" t="str">
        <f>IF(P59="X","C",IF(Q59="X","C",IF(R59="X","C",IF(S59="X","C",IF(T59="X","C",IF(U59="X","C"," "))))))</f>
        <v>C</v>
      </c>
      <c r="B59" s="57" t="s">
        <v>2234</v>
      </c>
      <c r="C59" s="87" t="s">
        <v>2182</v>
      </c>
      <c r="D59" s="67" t="s">
        <v>1175</v>
      </c>
      <c r="E59" s="324" t="s">
        <v>911</v>
      </c>
      <c r="F59" s="324" t="s">
        <v>817</v>
      </c>
      <c r="G59" s="74" t="s">
        <v>1176</v>
      </c>
      <c r="H59" s="246">
        <v>1360</v>
      </c>
      <c r="I59" s="71">
        <v>0.41</v>
      </c>
      <c r="J59" s="241">
        <f t="shared" si="1"/>
        <v>802.4000000000001</v>
      </c>
      <c r="K59" s="267">
        <f>IF(J59=" "," ",IF(J59=0," ",J59/Currency!$C$11))</f>
        <v>825.34457930467</v>
      </c>
      <c r="L59" s="70">
        <f>IF(J59=" "," ",IF(J59=0," ",$J59*VLOOKUP($L$9,Currency!$A$3:$C$8,3,0)))</f>
        <v>527.6864395633303</v>
      </c>
      <c r="M59" s="63">
        <f t="shared" si="2"/>
        <v>0.51</v>
      </c>
      <c r="N59" s="265">
        <f t="shared" si="0"/>
        <v>666</v>
      </c>
      <c r="O59" s="37"/>
      <c r="P59" s="65" t="s">
        <v>479</v>
      </c>
      <c r="Q59" s="65" t="s">
        <v>1573</v>
      </c>
      <c r="R59" s="65" t="s">
        <v>479</v>
      </c>
      <c r="S59" s="65" t="s">
        <v>479</v>
      </c>
      <c r="T59" s="65" t="s">
        <v>479</v>
      </c>
      <c r="U59" s="65" t="s">
        <v>479</v>
      </c>
    </row>
    <row r="60" spans="1:21" ht="25.5" customHeight="1">
      <c r="A60" s="61" t="str">
        <f>IF(P60="X","C",IF(Q60="X","C",IF(R60="X","C",IF(S60="X","C",IF(T60="X","C",IF(U60="X","C"," "))))))</f>
        <v>C</v>
      </c>
      <c r="B60" s="57" t="s">
        <v>2235</v>
      </c>
      <c r="C60" s="87" t="s">
        <v>2183</v>
      </c>
      <c r="D60" s="67" t="s">
        <v>1175</v>
      </c>
      <c r="E60" s="324" t="s">
        <v>911</v>
      </c>
      <c r="F60" s="324" t="s">
        <v>817</v>
      </c>
      <c r="G60" s="74" t="s">
        <v>1176</v>
      </c>
      <c r="H60" s="246">
        <v>520</v>
      </c>
      <c r="I60" s="71">
        <v>0.41</v>
      </c>
      <c r="J60" s="241">
        <f t="shared" si="1"/>
        <v>306.80000000000007</v>
      </c>
      <c r="K60" s="267">
        <f>IF(J60=" "," ",IF(J60=0," ",J60/Currency!$C$11))</f>
        <v>315.57292738119736</v>
      </c>
      <c r="L60" s="70">
        <f>IF(J60=" "," ",IF(J60=0," ",$J60*VLOOKUP($L$9,Currency!$A$3:$C$8,3,0)))</f>
        <v>201.76246218597927</v>
      </c>
      <c r="M60" s="63">
        <f t="shared" si="2"/>
        <v>0.51</v>
      </c>
      <c r="N60" s="265">
        <f t="shared" si="0"/>
        <v>255</v>
      </c>
      <c r="O60" s="37"/>
      <c r="P60" s="65" t="s">
        <v>479</v>
      </c>
      <c r="Q60" s="65" t="s">
        <v>1573</v>
      </c>
      <c r="R60" s="65" t="s">
        <v>479</v>
      </c>
      <c r="S60" s="65" t="s">
        <v>479</v>
      </c>
      <c r="T60" s="65" t="s">
        <v>479</v>
      </c>
      <c r="U60" s="65" t="s">
        <v>479</v>
      </c>
    </row>
    <row r="61" spans="1:21" ht="25.5" customHeight="1">
      <c r="A61" s="61" t="str">
        <f>IF(P61="X","C",IF(Q61="X","C",IF(R61="X","C",IF(S61="X","C",IF(T61="X","C",IF(U61="X","C"," "))))))</f>
        <v> </v>
      </c>
      <c r="B61" s="57" t="s">
        <v>2236</v>
      </c>
      <c r="C61" s="87" t="s">
        <v>2237</v>
      </c>
      <c r="D61" s="67" t="s">
        <v>1175</v>
      </c>
      <c r="E61" s="324" t="s">
        <v>911</v>
      </c>
      <c r="F61" s="324" t="s">
        <v>817</v>
      </c>
      <c r="G61" s="74" t="s">
        <v>1176</v>
      </c>
      <c r="H61" s="246">
        <v>10495</v>
      </c>
      <c r="I61" s="71">
        <v>0.41</v>
      </c>
      <c r="J61" s="241">
        <f t="shared" si="1"/>
        <v>6192.050000000001</v>
      </c>
      <c r="K61" s="267">
        <f>IF(J61=" "," ",IF(J61=0," ",J61/Currency!$C$11))</f>
        <v>6369.111293972435</v>
      </c>
      <c r="L61" s="70">
        <f>IF(J61=" "," ",IF(J61=0," ",$J61*VLOOKUP($L$9,Currency!$A$3:$C$8,3,0)))</f>
        <v>4072.1096935420237</v>
      </c>
      <c r="M61" s="63">
        <f t="shared" si="2"/>
        <v>0.51</v>
      </c>
      <c r="N61" s="265">
        <f t="shared" si="0"/>
        <v>5143</v>
      </c>
      <c r="O61" s="37"/>
      <c r="P61" s="65" t="s">
        <v>479</v>
      </c>
      <c r="Q61" s="65" t="s">
        <v>479</v>
      </c>
      <c r="R61" s="65" t="s">
        <v>479</v>
      </c>
      <c r="S61" s="65" t="s">
        <v>479</v>
      </c>
      <c r="T61" s="65" t="s">
        <v>479</v>
      </c>
      <c r="U61" s="65" t="s">
        <v>479</v>
      </c>
    </row>
    <row r="62" spans="1:21" ht="25.5" customHeight="1">
      <c r="A62" s="61"/>
      <c r="B62" s="30"/>
      <c r="C62" s="84" t="s">
        <v>2637</v>
      </c>
      <c r="D62" s="67"/>
      <c r="E62" s="324" t="s">
        <v>479</v>
      </c>
      <c r="F62" s="324"/>
      <c r="G62" s="74"/>
      <c r="H62" s="246"/>
      <c r="I62" s="69"/>
      <c r="J62" s="241" t="str">
        <f t="shared" si="1"/>
        <v> </v>
      </c>
      <c r="K62" s="267" t="str">
        <f>IF(J62=" "," ",IF(J62=0," ",J62/Currency!$C$11))</f>
        <v> </v>
      </c>
      <c r="L62" s="70" t="str">
        <f>IF(J62=" "," ",IF(J62=0," ",$J62*VLOOKUP($L$9,Currency!$A$3:$C$8,3,0)))</f>
        <v> </v>
      </c>
      <c r="M62" s="63" t="str">
        <f t="shared" si="2"/>
        <v> </v>
      </c>
      <c r="N62" s="265" t="str">
        <f t="shared" si="0"/>
        <v> </v>
      </c>
      <c r="O62" s="37"/>
      <c r="P62" s="65" t="s">
        <v>479</v>
      </c>
      <c r="Q62" s="65" t="s">
        <v>479</v>
      </c>
      <c r="R62" s="65" t="s">
        <v>479</v>
      </c>
      <c r="S62" s="65" t="s">
        <v>479</v>
      </c>
      <c r="T62" s="65" t="s">
        <v>479</v>
      </c>
      <c r="U62" s="65" t="s">
        <v>479</v>
      </c>
    </row>
    <row r="63" spans="1:21" ht="25.5" customHeight="1">
      <c r="A63" s="61" t="str">
        <f aca="true" t="shared" si="6" ref="A63:A73">IF(P63="X","C",IF(Q63="X","C",IF(R63="X","C",IF(S63="X","C",IF(T63="X","C",IF(U63="X","C"," "))))))</f>
        <v> </v>
      </c>
      <c r="B63" s="30" t="s">
        <v>9</v>
      </c>
      <c r="C63" s="87" t="s">
        <v>2346</v>
      </c>
      <c r="D63" s="67" t="s">
        <v>1175</v>
      </c>
      <c r="E63" s="324" t="s">
        <v>911</v>
      </c>
      <c r="F63" s="324" t="s">
        <v>818</v>
      </c>
      <c r="G63" s="74" t="s">
        <v>1176</v>
      </c>
      <c r="H63" s="246">
        <v>3302</v>
      </c>
      <c r="I63" s="69">
        <v>0.41</v>
      </c>
      <c r="J63" s="241">
        <f t="shared" si="1"/>
        <v>1948.1800000000003</v>
      </c>
      <c r="K63" s="267">
        <f>IF(J63=" "," ",IF(J63=0," ",J63/Currency!$C$11))</f>
        <v>2003.888088870603</v>
      </c>
      <c r="L63" s="70">
        <f>IF(J63=" "," ",IF(J63=0," ",$J63*VLOOKUP($L$9,Currency!$A$3:$C$8,3,0)))</f>
        <v>1281.1916348809682</v>
      </c>
      <c r="M63" s="63">
        <f t="shared" si="2"/>
        <v>0.51</v>
      </c>
      <c r="N63" s="265">
        <f t="shared" si="0"/>
        <v>1618</v>
      </c>
      <c r="O63" s="37"/>
      <c r="P63" s="65" t="s">
        <v>479</v>
      </c>
      <c r="Q63" s="65" t="s">
        <v>479</v>
      </c>
      <c r="R63" s="65" t="s">
        <v>479</v>
      </c>
      <c r="S63" s="65" t="s">
        <v>479</v>
      </c>
      <c r="T63" s="65" t="s">
        <v>479</v>
      </c>
      <c r="U63" s="65" t="s">
        <v>479</v>
      </c>
    </row>
    <row r="64" spans="1:21" ht="25.5" customHeight="1">
      <c r="A64" s="61" t="str">
        <f t="shared" si="6"/>
        <v> </v>
      </c>
      <c r="B64" s="30" t="s">
        <v>2347</v>
      </c>
      <c r="C64" s="87" t="s">
        <v>1156</v>
      </c>
      <c r="D64" s="67" t="s">
        <v>1175</v>
      </c>
      <c r="E64" s="324" t="s">
        <v>911</v>
      </c>
      <c r="F64" s="324" t="s">
        <v>818</v>
      </c>
      <c r="G64" s="74" t="s">
        <v>1176</v>
      </c>
      <c r="H64" s="246">
        <v>1362</v>
      </c>
      <c r="I64" s="69">
        <v>0.41</v>
      </c>
      <c r="J64" s="241">
        <f t="shared" si="1"/>
        <v>803.5800000000002</v>
      </c>
      <c r="K64" s="267">
        <f>IF(J64=" "," ",IF(J64=0," ",J64/Currency!$C$11))</f>
        <v>826.5583213330592</v>
      </c>
      <c r="L64" s="70">
        <f>IF(J64=" "," ",IF(J64=0," ",$J64*VLOOKUP($L$9,Currency!$A$3:$C$8,3,0)))</f>
        <v>528.4624490332765</v>
      </c>
      <c r="M64" s="63">
        <f t="shared" si="2"/>
        <v>0.51</v>
      </c>
      <c r="N64" s="265">
        <f t="shared" si="0"/>
        <v>667</v>
      </c>
      <c r="O64" s="37"/>
      <c r="P64" s="65" t="s">
        <v>479</v>
      </c>
      <c r="Q64" s="65" t="s">
        <v>479</v>
      </c>
      <c r="R64" s="65" t="s">
        <v>479</v>
      </c>
      <c r="S64" s="65" t="s">
        <v>479</v>
      </c>
      <c r="T64" s="65" t="s">
        <v>479</v>
      </c>
      <c r="U64" s="65" t="s">
        <v>479</v>
      </c>
    </row>
    <row r="65" spans="1:21" ht="25.5" customHeight="1">
      <c r="A65" s="61" t="str">
        <f t="shared" si="6"/>
        <v> </v>
      </c>
      <c r="B65" s="30" t="s">
        <v>1157</v>
      </c>
      <c r="C65" s="87" t="s">
        <v>1158</v>
      </c>
      <c r="D65" s="67" t="s">
        <v>1175</v>
      </c>
      <c r="E65" s="324" t="s">
        <v>911</v>
      </c>
      <c r="F65" s="324" t="s">
        <v>818</v>
      </c>
      <c r="G65" s="74" t="s">
        <v>1176</v>
      </c>
      <c r="H65" s="246">
        <v>512</v>
      </c>
      <c r="I65" s="69">
        <v>0.41</v>
      </c>
      <c r="J65" s="241">
        <f t="shared" si="1"/>
        <v>302.08000000000004</v>
      </c>
      <c r="K65" s="267">
        <f>IF(J65=" "," ",IF(J65=0," ",J65/Currency!$C$11))</f>
        <v>310.7179592676405</v>
      </c>
      <c r="L65" s="70">
        <f>IF(J65=" "," ",IF(J65=0," ",$J65*VLOOKUP($L$9,Currency!$A$3:$C$8,3,0)))</f>
        <v>198.65842430619495</v>
      </c>
      <c r="M65" s="63">
        <f t="shared" si="2"/>
        <v>0.51</v>
      </c>
      <c r="N65" s="265">
        <f t="shared" si="0"/>
        <v>251</v>
      </c>
      <c r="O65" s="37"/>
      <c r="P65" s="65" t="s">
        <v>479</v>
      </c>
      <c r="Q65" s="65" t="s">
        <v>479</v>
      </c>
      <c r="R65" s="65" t="s">
        <v>479</v>
      </c>
      <c r="S65" s="65" t="s">
        <v>479</v>
      </c>
      <c r="T65" s="65" t="s">
        <v>479</v>
      </c>
      <c r="U65" s="65" t="s">
        <v>479</v>
      </c>
    </row>
    <row r="66" spans="1:21" ht="25.5" customHeight="1">
      <c r="A66" s="61" t="str">
        <f t="shared" si="6"/>
        <v> </v>
      </c>
      <c r="B66" s="30" t="s">
        <v>287</v>
      </c>
      <c r="C66" s="87" t="s">
        <v>236</v>
      </c>
      <c r="D66" s="67" t="s">
        <v>1175</v>
      </c>
      <c r="E66" s="324" t="s">
        <v>1224</v>
      </c>
      <c r="F66" s="324" t="s">
        <v>818</v>
      </c>
      <c r="G66" s="74" t="s">
        <v>1176</v>
      </c>
      <c r="H66" s="246">
        <v>6058</v>
      </c>
      <c r="I66" s="69">
        <v>0.41</v>
      </c>
      <c r="J66" s="241">
        <f t="shared" si="1"/>
        <v>3574.2200000000007</v>
      </c>
      <c r="K66" s="267">
        <f>IF(J66=" "," ",IF(J66=0," ",J66/Currency!$C$11))</f>
        <v>3676.4246039909494</v>
      </c>
      <c r="L66" s="70">
        <f>IF(J66=" "," ",IF(J66=0," ",$J66*VLOOKUP($L$9,Currency!$A$3:$C$8,3,0)))</f>
        <v>2350.5326844666583</v>
      </c>
      <c r="M66" s="63">
        <f t="shared" si="2"/>
        <v>0.46</v>
      </c>
      <c r="N66" s="265">
        <f t="shared" si="0"/>
        <v>3271</v>
      </c>
      <c r="O66" s="37"/>
      <c r="P66" s="65" t="s">
        <v>479</v>
      </c>
      <c r="Q66" s="65" t="s">
        <v>479</v>
      </c>
      <c r="R66" s="65" t="s">
        <v>479</v>
      </c>
      <c r="S66" s="65" t="s">
        <v>479</v>
      </c>
      <c r="T66" s="65" t="s">
        <v>479</v>
      </c>
      <c r="U66" s="65" t="s">
        <v>479</v>
      </c>
    </row>
    <row r="67" spans="1:21" ht="25.5" customHeight="1">
      <c r="A67" s="61" t="str">
        <f t="shared" si="6"/>
        <v> </v>
      </c>
      <c r="B67" s="30" t="s">
        <v>1159</v>
      </c>
      <c r="C67" s="87" t="s">
        <v>863</v>
      </c>
      <c r="D67" s="67" t="s">
        <v>1175</v>
      </c>
      <c r="E67" s="324" t="s">
        <v>1224</v>
      </c>
      <c r="F67" s="324" t="s">
        <v>818</v>
      </c>
      <c r="G67" s="74" t="s">
        <v>1176</v>
      </c>
      <c r="H67" s="246">
        <v>5507</v>
      </c>
      <c r="I67" s="69">
        <v>0.41</v>
      </c>
      <c r="J67" s="241">
        <f t="shared" si="1"/>
        <v>3249.1300000000006</v>
      </c>
      <c r="K67" s="267">
        <f>IF(J67=" "," ",IF(J67=0," ",J67/Currency!$C$11))</f>
        <v>3342.0386751697188</v>
      </c>
      <c r="L67" s="70">
        <f>IF(J67=" "," ",IF(J67=0," ",$J67*VLOOKUP($L$9,Currency!$A$3:$C$8,3,0)))</f>
        <v>2136.742075496515</v>
      </c>
      <c r="M67" s="63">
        <f t="shared" si="2"/>
        <v>0.46</v>
      </c>
      <c r="N67" s="265">
        <f t="shared" si="0"/>
        <v>2974</v>
      </c>
      <c r="O67" s="37"/>
      <c r="P67" s="65" t="s">
        <v>479</v>
      </c>
      <c r="Q67" s="65" t="s">
        <v>479</v>
      </c>
      <c r="R67" s="65" t="s">
        <v>479</v>
      </c>
      <c r="S67" s="65" t="s">
        <v>479</v>
      </c>
      <c r="T67" s="65" t="s">
        <v>479</v>
      </c>
      <c r="U67" s="65" t="s">
        <v>479</v>
      </c>
    </row>
    <row r="68" spans="1:21" ht="25.5" customHeight="1">
      <c r="A68" s="61" t="str">
        <f t="shared" si="6"/>
        <v> </v>
      </c>
      <c r="B68" s="30" t="s">
        <v>136</v>
      </c>
      <c r="C68" s="87" t="s">
        <v>958</v>
      </c>
      <c r="D68" s="67" t="s">
        <v>1175</v>
      </c>
      <c r="E68" s="324" t="s">
        <v>1224</v>
      </c>
      <c r="F68" s="324" t="s">
        <v>818</v>
      </c>
      <c r="G68" s="74" t="s">
        <v>1176</v>
      </c>
      <c r="H68" s="246">
        <v>4404</v>
      </c>
      <c r="I68" s="69">
        <v>0.41</v>
      </c>
      <c r="J68" s="241">
        <f t="shared" si="1"/>
        <v>2598.36</v>
      </c>
      <c r="K68" s="267">
        <f>IF(J68=" "," ",IF(J68=0," ",J68/Currency!$C$11))</f>
        <v>2672.6599465130635</v>
      </c>
      <c r="L68" s="70">
        <f>IF(J68=" "," ",IF(J68=0," ",$J68*VLOOKUP($L$9,Currency!$A$3:$C$8,3,0)))</f>
        <v>1708.772852821255</v>
      </c>
      <c r="M68" s="63">
        <f t="shared" si="2"/>
        <v>0.46</v>
      </c>
      <c r="N68" s="265">
        <f t="shared" si="0"/>
        <v>2378</v>
      </c>
      <c r="O68" s="37"/>
      <c r="P68" s="65" t="s">
        <v>479</v>
      </c>
      <c r="Q68" s="65" t="s">
        <v>479</v>
      </c>
      <c r="R68" s="65" t="s">
        <v>479</v>
      </c>
      <c r="S68" s="65" t="s">
        <v>479</v>
      </c>
      <c r="T68" s="65" t="s">
        <v>479</v>
      </c>
      <c r="U68" s="65" t="s">
        <v>479</v>
      </c>
    </row>
    <row r="69" spans="1:21" ht="25.5" customHeight="1">
      <c r="A69" s="61" t="str">
        <f t="shared" si="6"/>
        <v> </v>
      </c>
      <c r="B69" s="30" t="s">
        <v>137</v>
      </c>
      <c r="C69" s="87" t="s">
        <v>138</v>
      </c>
      <c r="D69" s="67" t="s">
        <v>1175</v>
      </c>
      <c r="E69" s="324" t="s">
        <v>911</v>
      </c>
      <c r="F69" s="324" t="s">
        <v>818</v>
      </c>
      <c r="G69" s="74" t="s">
        <v>1176</v>
      </c>
      <c r="H69" s="246">
        <v>9917</v>
      </c>
      <c r="I69" s="69">
        <v>0.41</v>
      </c>
      <c r="J69" s="241">
        <f t="shared" si="1"/>
        <v>5851.030000000001</v>
      </c>
      <c r="K69" s="267">
        <f>IF(J69=" "," ",IF(J69=0," ",J69/Currency!$C$11))</f>
        <v>6018.33984776795</v>
      </c>
      <c r="L69" s="70">
        <f>IF(J69=" "," ",IF(J69=0," ",$J69*VLOOKUP($L$9,Currency!$A$3:$C$8,3,0)))</f>
        <v>3847.842956727608</v>
      </c>
      <c r="M69" s="63">
        <f t="shared" si="2"/>
        <v>0.51</v>
      </c>
      <c r="N69" s="265">
        <f t="shared" si="0"/>
        <v>4859</v>
      </c>
      <c r="O69" s="37"/>
      <c r="P69" s="65" t="s">
        <v>479</v>
      </c>
      <c r="Q69" s="65" t="s">
        <v>479</v>
      </c>
      <c r="R69" s="65" t="s">
        <v>479</v>
      </c>
      <c r="S69" s="65" t="s">
        <v>479</v>
      </c>
      <c r="T69" s="65" t="s">
        <v>479</v>
      </c>
      <c r="U69" s="65" t="s">
        <v>479</v>
      </c>
    </row>
    <row r="70" spans="1:21" ht="25.5" customHeight="1">
      <c r="A70" s="61" t="str">
        <f t="shared" si="6"/>
        <v> </v>
      </c>
      <c r="B70" s="30" t="s">
        <v>141</v>
      </c>
      <c r="C70" s="87" t="s">
        <v>1528</v>
      </c>
      <c r="D70" s="67" t="s">
        <v>1175</v>
      </c>
      <c r="E70" s="324" t="s">
        <v>1224</v>
      </c>
      <c r="F70" s="324" t="s">
        <v>818</v>
      </c>
      <c r="G70" s="74" t="s">
        <v>1176</v>
      </c>
      <c r="H70" s="246">
        <v>6609</v>
      </c>
      <c r="I70" s="69">
        <v>0.41</v>
      </c>
      <c r="J70" s="241">
        <f t="shared" si="1"/>
        <v>3899.3100000000004</v>
      </c>
      <c r="K70" s="267">
        <f>IF(J70=" "," ",IF(J70=0," ",J70/Currency!$C$11))</f>
        <v>4010.810532812179</v>
      </c>
      <c r="L70" s="70">
        <f>IF(J70=" "," ",IF(J70=0," ",$J70*VLOOKUP($L$9,Currency!$A$3:$C$8,3,0)))</f>
        <v>2564.3232934368016</v>
      </c>
      <c r="M70" s="63">
        <f t="shared" si="2"/>
        <v>0.46</v>
      </c>
      <c r="N70" s="265">
        <f t="shared" si="0"/>
        <v>3569</v>
      </c>
      <c r="O70" s="37"/>
      <c r="P70" s="65" t="s">
        <v>479</v>
      </c>
      <c r="Q70" s="65" t="s">
        <v>479</v>
      </c>
      <c r="R70" s="65" t="s">
        <v>479</v>
      </c>
      <c r="S70" s="65" t="s">
        <v>479</v>
      </c>
      <c r="T70" s="65" t="s">
        <v>479</v>
      </c>
      <c r="U70" s="65" t="s">
        <v>479</v>
      </c>
    </row>
    <row r="71" spans="1:21" ht="25.5" customHeight="1">
      <c r="A71" s="61" t="str">
        <f t="shared" si="6"/>
        <v> </v>
      </c>
      <c r="B71" s="30" t="s">
        <v>142</v>
      </c>
      <c r="C71" s="87" t="s">
        <v>1529</v>
      </c>
      <c r="D71" s="67" t="s">
        <v>1175</v>
      </c>
      <c r="E71" s="324" t="s">
        <v>1224</v>
      </c>
      <c r="F71" s="324" t="s">
        <v>818</v>
      </c>
      <c r="G71" s="74" t="s">
        <v>1176</v>
      </c>
      <c r="H71" s="246">
        <v>6609</v>
      </c>
      <c r="I71" s="69">
        <v>0.41</v>
      </c>
      <c r="J71" s="241">
        <f t="shared" si="1"/>
        <v>3899.3100000000004</v>
      </c>
      <c r="K71" s="267">
        <f>IF(J71=" "," ",IF(J71=0," ",J71/Currency!$C$11))</f>
        <v>4010.810532812179</v>
      </c>
      <c r="L71" s="70">
        <f>IF(J71=" "," ",IF(J71=0," ",$J71*VLOOKUP($L$9,Currency!$A$3:$C$8,3,0)))</f>
        <v>2564.3232934368016</v>
      </c>
      <c r="M71" s="63">
        <f t="shared" si="2"/>
        <v>0.46</v>
      </c>
      <c r="N71" s="265">
        <f t="shared" si="0"/>
        <v>3569</v>
      </c>
      <c r="O71" s="37"/>
      <c r="P71" s="65" t="s">
        <v>479</v>
      </c>
      <c r="Q71" s="65" t="s">
        <v>479</v>
      </c>
      <c r="R71" s="65" t="s">
        <v>479</v>
      </c>
      <c r="S71" s="65" t="s">
        <v>479</v>
      </c>
      <c r="T71" s="65" t="s">
        <v>479</v>
      </c>
      <c r="U71" s="65" t="s">
        <v>479</v>
      </c>
    </row>
    <row r="72" spans="1:21" ht="25.5" customHeight="1">
      <c r="A72" s="61" t="str">
        <f t="shared" si="6"/>
        <v> </v>
      </c>
      <c r="B72" s="30" t="s">
        <v>1530</v>
      </c>
      <c r="C72" s="87" t="s">
        <v>2545</v>
      </c>
      <c r="D72" s="67" t="s">
        <v>1175</v>
      </c>
      <c r="E72" s="324" t="s">
        <v>911</v>
      </c>
      <c r="F72" s="324" t="s">
        <v>818</v>
      </c>
      <c r="G72" s="74" t="s">
        <v>1176</v>
      </c>
      <c r="H72" s="246">
        <v>2199</v>
      </c>
      <c r="I72" s="69">
        <v>0.41</v>
      </c>
      <c r="J72" s="241">
        <f t="shared" si="1"/>
        <v>1297.41</v>
      </c>
      <c r="K72" s="267">
        <f>IF(J72=" "," ",IF(J72=0," ",J72/Currency!$C$11))</f>
        <v>1334.509360213948</v>
      </c>
      <c r="L72" s="70">
        <f>IF(J72=" "," ",IF(J72=0," ",$J72*VLOOKUP($L$9,Currency!$A$3:$C$8,3,0)))</f>
        <v>853.2224122057083</v>
      </c>
      <c r="M72" s="63">
        <f t="shared" si="2"/>
        <v>0.51</v>
      </c>
      <c r="N72" s="265">
        <f t="shared" si="0"/>
        <v>1078</v>
      </c>
      <c r="O72" s="37"/>
      <c r="P72" s="65" t="s">
        <v>479</v>
      </c>
      <c r="Q72" s="65" t="s">
        <v>479</v>
      </c>
      <c r="R72" s="65" t="s">
        <v>479</v>
      </c>
      <c r="S72" s="65" t="s">
        <v>479</v>
      </c>
      <c r="T72" s="65" t="s">
        <v>479</v>
      </c>
      <c r="U72" s="65" t="s">
        <v>479</v>
      </c>
    </row>
    <row r="73" spans="1:21" ht="25.5" customHeight="1">
      <c r="A73" s="61" t="str">
        <f t="shared" si="6"/>
        <v> </v>
      </c>
      <c r="B73" s="30" t="s">
        <v>2546</v>
      </c>
      <c r="C73" s="87" t="s">
        <v>2547</v>
      </c>
      <c r="D73" s="67" t="s">
        <v>1175</v>
      </c>
      <c r="E73" s="324" t="s">
        <v>911</v>
      </c>
      <c r="F73" s="324" t="s">
        <v>818</v>
      </c>
      <c r="G73" s="74" t="s">
        <v>1176</v>
      </c>
      <c r="H73" s="246">
        <v>1758</v>
      </c>
      <c r="I73" s="69">
        <v>0.41</v>
      </c>
      <c r="J73" s="241">
        <f t="shared" si="1"/>
        <v>1037.22</v>
      </c>
      <c r="K73" s="267">
        <f>IF(J73=" "," ",IF(J73=0," ",J73/Currency!$C$11))</f>
        <v>1066.8792429541247</v>
      </c>
      <c r="L73" s="70">
        <f>IF(J73=" "," ",IF(J73=0," ",$J73*VLOOKUP($L$9,Currency!$A$3:$C$8,3,0)))</f>
        <v>682.112324082599</v>
      </c>
      <c r="M73" s="63">
        <f t="shared" si="2"/>
        <v>0.51</v>
      </c>
      <c r="N73" s="265">
        <f aca="true" t="shared" si="7" ref="N73:N149">IF(M73=" "," ",IF(M73=0," ",ROUND(H73*(1-M73),0)))</f>
        <v>861</v>
      </c>
      <c r="O73" s="37"/>
      <c r="P73" s="65" t="s">
        <v>479</v>
      </c>
      <c r="Q73" s="65" t="s">
        <v>479</v>
      </c>
      <c r="R73" s="65" t="s">
        <v>479</v>
      </c>
      <c r="S73" s="65" t="s">
        <v>479</v>
      </c>
      <c r="T73" s="65" t="s">
        <v>479</v>
      </c>
      <c r="U73" s="65" t="s">
        <v>479</v>
      </c>
    </row>
    <row r="74" spans="1:21" ht="25.5" customHeight="1">
      <c r="A74" s="61" t="str">
        <f aca="true" t="shared" si="8" ref="A74:A116">IF(P74="X","C",IF(Q74="X","C",IF(R74="X","C",IF(S74="X","C",IF(T74="X","C",IF(U74="X","C"," "))))))</f>
        <v> </v>
      </c>
      <c r="B74" s="57"/>
      <c r="C74" s="84" t="s">
        <v>2638</v>
      </c>
      <c r="D74" s="67"/>
      <c r="E74" s="324" t="s">
        <v>479</v>
      </c>
      <c r="F74" s="324"/>
      <c r="G74" s="79"/>
      <c r="H74" s="247"/>
      <c r="I74" s="80"/>
      <c r="J74" s="241" t="str">
        <f aca="true" t="shared" si="9" ref="J74:J150">IF(H74=" "," ",IF(H74=0," ",H74*(1-I74)))</f>
        <v> </v>
      </c>
      <c r="K74" s="267" t="str">
        <f>IF(J74=" "," ",IF(J74=0," ",J74/Currency!$C$11))</f>
        <v> </v>
      </c>
      <c r="L74" s="70" t="str">
        <f>IF(J74=" "," ",IF(J74=0," ",$J74*VLOOKUP($L$9,Currency!$A$3:$C$8,3,0)))</f>
        <v> </v>
      </c>
      <c r="M74" s="63" t="str">
        <f t="shared" si="2"/>
        <v> </v>
      </c>
      <c r="N74" s="265" t="str">
        <f t="shared" si="7"/>
        <v> </v>
      </c>
      <c r="O74" s="37"/>
      <c r="P74" s="65" t="s">
        <v>479</v>
      </c>
      <c r="Q74" s="65" t="s">
        <v>479</v>
      </c>
      <c r="R74" s="65" t="s">
        <v>479</v>
      </c>
      <c r="S74" s="65" t="s">
        <v>479</v>
      </c>
      <c r="T74" s="65" t="s">
        <v>479</v>
      </c>
      <c r="U74" s="65" t="s">
        <v>479</v>
      </c>
    </row>
    <row r="75" spans="1:21" ht="25.5" customHeight="1">
      <c r="A75" s="61" t="str">
        <f t="shared" si="8"/>
        <v> </v>
      </c>
      <c r="B75" s="30" t="s">
        <v>338</v>
      </c>
      <c r="C75" s="87" t="s">
        <v>2158</v>
      </c>
      <c r="D75" s="76" t="s">
        <v>1175</v>
      </c>
      <c r="E75" s="324" t="s">
        <v>911</v>
      </c>
      <c r="F75" s="324" t="s">
        <v>819</v>
      </c>
      <c r="G75" s="74" t="s">
        <v>1176</v>
      </c>
      <c r="H75" s="246">
        <v>3302</v>
      </c>
      <c r="I75" s="77">
        <v>0.41</v>
      </c>
      <c r="J75" s="241">
        <f t="shared" si="9"/>
        <v>1948.1800000000003</v>
      </c>
      <c r="K75" s="267">
        <f>IF(J75=" "," ",IF(J75=0," ",J75/Currency!$C$11))</f>
        <v>2003.888088870603</v>
      </c>
      <c r="L75" s="70">
        <f>IF(J75=" "," ",IF(J75=0," ",$J75*VLOOKUP($L$9,Currency!$A$3:$C$8,3,0)))</f>
        <v>1281.1916348809682</v>
      </c>
      <c r="M75" s="63">
        <f t="shared" si="2"/>
        <v>0.51</v>
      </c>
      <c r="N75" s="265">
        <f t="shared" si="7"/>
        <v>1618</v>
      </c>
      <c r="O75" s="37"/>
      <c r="P75" s="65" t="s">
        <v>479</v>
      </c>
      <c r="Q75" s="65" t="s">
        <v>479</v>
      </c>
      <c r="R75" s="65" t="s">
        <v>479</v>
      </c>
      <c r="S75" s="65" t="s">
        <v>479</v>
      </c>
      <c r="T75" s="65" t="s">
        <v>479</v>
      </c>
      <c r="U75" s="65" t="s">
        <v>479</v>
      </c>
    </row>
    <row r="76" spans="1:21" ht="25.5" customHeight="1">
      <c r="A76" s="61" t="str">
        <f t="shared" si="8"/>
        <v> </v>
      </c>
      <c r="B76" s="30" t="s">
        <v>339</v>
      </c>
      <c r="C76" s="87" t="s">
        <v>2020</v>
      </c>
      <c r="D76" s="76" t="s">
        <v>1175</v>
      </c>
      <c r="E76" s="324" t="s">
        <v>911</v>
      </c>
      <c r="F76" s="324" t="s">
        <v>819</v>
      </c>
      <c r="G76" s="74" t="s">
        <v>1176</v>
      </c>
      <c r="H76" s="246">
        <v>1362</v>
      </c>
      <c r="I76" s="77">
        <v>0.41</v>
      </c>
      <c r="J76" s="241">
        <f t="shared" si="9"/>
        <v>803.5800000000002</v>
      </c>
      <c r="K76" s="267">
        <f>IF(J76=" "," ",IF(J76=0," ",J76/Currency!$C$11))</f>
        <v>826.5583213330592</v>
      </c>
      <c r="L76" s="70">
        <f>IF(J76=" "," ",IF(J76=0," ",$J76*VLOOKUP($L$9,Currency!$A$3:$C$8,3,0)))</f>
        <v>528.4624490332765</v>
      </c>
      <c r="M76" s="63">
        <f t="shared" si="2"/>
        <v>0.51</v>
      </c>
      <c r="N76" s="265">
        <f t="shared" si="7"/>
        <v>667</v>
      </c>
      <c r="O76" s="37"/>
      <c r="P76" s="65" t="s">
        <v>479</v>
      </c>
      <c r="Q76" s="65" t="s">
        <v>479</v>
      </c>
      <c r="R76" s="65" t="s">
        <v>479</v>
      </c>
      <c r="S76" s="65" t="s">
        <v>479</v>
      </c>
      <c r="T76" s="65" t="s">
        <v>479</v>
      </c>
      <c r="U76" s="65" t="s">
        <v>479</v>
      </c>
    </row>
    <row r="77" spans="1:26" s="88" customFormat="1" ht="25.5" customHeight="1">
      <c r="A77" s="61" t="str">
        <f t="shared" si="8"/>
        <v> </v>
      </c>
      <c r="B77" s="89" t="s">
        <v>340</v>
      </c>
      <c r="C77" s="88" t="s">
        <v>2021</v>
      </c>
      <c r="D77" s="76" t="s">
        <v>1175</v>
      </c>
      <c r="E77" s="324" t="s">
        <v>911</v>
      </c>
      <c r="F77" s="324" t="s">
        <v>819</v>
      </c>
      <c r="G77" s="74" t="s">
        <v>1176</v>
      </c>
      <c r="H77" s="246">
        <v>2586</v>
      </c>
      <c r="I77" s="77">
        <v>0.41</v>
      </c>
      <c r="J77" s="241">
        <f t="shared" si="9"/>
        <v>1525.7400000000002</v>
      </c>
      <c r="K77" s="267">
        <f>IF(J77=" "," ",IF(J77=0," ",J77/Currency!$C$11))</f>
        <v>1569.3684427072621</v>
      </c>
      <c r="L77" s="70">
        <f>IF(J77=" "," ",IF(J77=0," ",$J77*VLOOKUP($L$9,Currency!$A$3:$C$8,3,0)))</f>
        <v>1003.3802446402738</v>
      </c>
      <c r="M77" s="63">
        <f t="shared" si="2"/>
        <v>0.51</v>
      </c>
      <c r="N77" s="265">
        <f t="shared" si="7"/>
        <v>1267</v>
      </c>
      <c r="O77" s="37"/>
      <c r="P77" s="65" t="s">
        <v>479</v>
      </c>
      <c r="Q77" s="65" t="s">
        <v>479</v>
      </c>
      <c r="R77" s="65" t="s">
        <v>479</v>
      </c>
      <c r="S77" s="65" t="s">
        <v>479</v>
      </c>
      <c r="T77" s="65" t="s">
        <v>479</v>
      </c>
      <c r="U77" s="65" t="s">
        <v>479</v>
      </c>
      <c r="V77" s="56"/>
      <c r="W77" s="56"/>
      <c r="X77" s="56"/>
      <c r="Y77" s="56"/>
      <c r="Z77" s="56"/>
    </row>
    <row r="78" spans="1:21" ht="25.5" customHeight="1">
      <c r="A78" s="61" t="str">
        <f t="shared" si="8"/>
        <v> </v>
      </c>
      <c r="B78" s="30" t="s">
        <v>341</v>
      </c>
      <c r="C78" s="87" t="s">
        <v>2022</v>
      </c>
      <c r="D78" s="76" t="s">
        <v>1175</v>
      </c>
      <c r="E78" s="324" t="s">
        <v>911</v>
      </c>
      <c r="F78" s="324" t="s">
        <v>819</v>
      </c>
      <c r="G78" s="74" t="s">
        <v>1176</v>
      </c>
      <c r="H78" s="246">
        <v>488</v>
      </c>
      <c r="I78" s="77">
        <v>0.41</v>
      </c>
      <c r="J78" s="241">
        <f t="shared" si="9"/>
        <v>287.92</v>
      </c>
      <c r="K78" s="267">
        <f>IF(J78=" "," ",IF(J78=0," ",J78/Currency!$C$11))</f>
        <v>296.1530549269698</v>
      </c>
      <c r="L78" s="70">
        <f>IF(J78=" "," ",IF(J78=0," ",$J78*VLOOKUP($L$9,Currency!$A$3:$C$8,3,0)))</f>
        <v>189.34631066684204</v>
      </c>
      <c r="M78" s="63">
        <f t="shared" si="2"/>
        <v>0.51</v>
      </c>
      <c r="N78" s="265">
        <f t="shared" si="7"/>
        <v>239</v>
      </c>
      <c r="O78" s="37"/>
      <c r="P78" s="65" t="s">
        <v>479</v>
      </c>
      <c r="Q78" s="65" t="s">
        <v>479</v>
      </c>
      <c r="R78" s="65" t="s">
        <v>479</v>
      </c>
      <c r="S78" s="65" t="s">
        <v>479</v>
      </c>
      <c r="T78" s="65" t="s">
        <v>479</v>
      </c>
      <c r="U78" s="65" t="s">
        <v>479</v>
      </c>
    </row>
    <row r="79" spans="1:21" ht="25.5" customHeight="1">
      <c r="A79" s="61" t="str">
        <f t="shared" si="8"/>
        <v> </v>
      </c>
      <c r="B79" s="30" t="s">
        <v>2500</v>
      </c>
      <c r="C79" s="87" t="s">
        <v>980</v>
      </c>
      <c r="D79" s="67" t="s">
        <v>1175</v>
      </c>
      <c r="E79" s="324" t="s">
        <v>911</v>
      </c>
      <c r="F79" s="324" t="s">
        <v>819</v>
      </c>
      <c r="G79" s="74" t="s">
        <v>1176</v>
      </c>
      <c r="H79" s="246">
        <v>263</v>
      </c>
      <c r="I79" s="71">
        <v>0.41</v>
      </c>
      <c r="J79" s="241">
        <f t="shared" si="9"/>
        <v>155.17000000000002</v>
      </c>
      <c r="K79" s="267">
        <f>IF(J79=" "," ",IF(J79=0," ",J79/Currency!$C$11))</f>
        <v>159.6070767331825</v>
      </c>
      <c r="L79" s="70">
        <f>IF(J79=" "," ",IF(J79=0," ",$J79*VLOOKUP($L$9,Currency!$A$3:$C$8,3,0)))</f>
        <v>102.04524529790874</v>
      </c>
      <c r="M79" s="63">
        <f aca="true" t="shared" si="10" ref="M79:M142">IF($H79=0," ",IF(H79=" "," ",IF(E79="A",46%,IF($E79="B",51%,IF($E79="C",51%,IF($E79="D",10%,0))))))</f>
        <v>0.51</v>
      </c>
      <c r="N79" s="265">
        <f t="shared" si="7"/>
        <v>129</v>
      </c>
      <c r="O79" s="37"/>
      <c r="P79" s="65" t="s">
        <v>479</v>
      </c>
      <c r="Q79" s="65" t="s">
        <v>479</v>
      </c>
      <c r="R79" s="65" t="s">
        <v>479</v>
      </c>
      <c r="S79" s="65" t="s">
        <v>479</v>
      </c>
      <c r="T79" s="65" t="s">
        <v>479</v>
      </c>
      <c r="U79" s="65" t="s">
        <v>479</v>
      </c>
    </row>
    <row r="80" spans="1:21" ht="25.5" customHeight="1">
      <c r="A80" s="61" t="str">
        <f t="shared" si="8"/>
        <v> </v>
      </c>
      <c r="B80" s="30" t="s">
        <v>2501</v>
      </c>
      <c r="C80" s="87" t="s">
        <v>2452</v>
      </c>
      <c r="D80" s="67" t="s">
        <v>1175</v>
      </c>
      <c r="E80" s="324" t="s">
        <v>911</v>
      </c>
      <c r="F80" s="324" t="s">
        <v>819</v>
      </c>
      <c r="G80" s="74" t="s">
        <v>1176</v>
      </c>
      <c r="H80" s="246">
        <v>263</v>
      </c>
      <c r="I80" s="71">
        <v>0.41</v>
      </c>
      <c r="J80" s="241">
        <f t="shared" si="9"/>
        <v>155.17000000000002</v>
      </c>
      <c r="K80" s="267">
        <f>IF(J80=" "," ",IF(J80=0," ",J80/Currency!$C$11))</f>
        <v>159.6070767331825</v>
      </c>
      <c r="L80" s="70">
        <f>IF(J80=" "," ",IF(J80=0," ",$J80*VLOOKUP($L$9,Currency!$A$3:$C$8,3,0)))</f>
        <v>102.04524529790874</v>
      </c>
      <c r="M80" s="63">
        <f t="shared" si="10"/>
        <v>0.51</v>
      </c>
      <c r="N80" s="265">
        <f t="shared" si="7"/>
        <v>129</v>
      </c>
      <c r="O80" s="37"/>
      <c r="P80" s="65" t="s">
        <v>479</v>
      </c>
      <c r="Q80" s="65" t="s">
        <v>479</v>
      </c>
      <c r="R80" s="65" t="s">
        <v>479</v>
      </c>
      <c r="S80" s="65" t="s">
        <v>479</v>
      </c>
      <c r="T80" s="65" t="s">
        <v>479</v>
      </c>
      <c r="U80" s="65" t="s">
        <v>479</v>
      </c>
    </row>
    <row r="81" spans="1:21" ht="25.5" customHeight="1">
      <c r="A81" s="61" t="str">
        <f t="shared" si="8"/>
        <v> </v>
      </c>
      <c r="B81" s="30" t="s">
        <v>2502</v>
      </c>
      <c r="C81" s="87" t="s">
        <v>2503</v>
      </c>
      <c r="D81" s="67" t="s">
        <v>1175</v>
      </c>
      <c r="E81" s="324" t="s">
        <v>911</v>
      </c>
      <c r="F81" s="324" t="s">
        <v>819</v>
      </c>
      <c r="G81" s="74" t="s">
        <v>1176</v>
      </c>
      <c r="H81" s="246">
        <v>1095</v>
      </c>
      <c r="I81" s="71">
        <v>0.41</v>
      </c>
      <c r="J81" s="241">
        <f t="shared" si="9"/>
        <v>646.0500000000001</v>
      </c>
      <c r="K81" s="267">
        <f>IF(J81=" "," ",IF(J81=0," ",J81/Currency!$C$11))</f>
        <v>664.5237605430982</v>
      </c>
      <c r="L81" s="70">
        <f>IF(J81=" "," ",IF(J81=0," ",$J81*VLOOKUP($L$9,Currency!$A$3:$C$8,3,0)))</f>
        <v>424.8651847954755</v>
      </c>
      <c r="M81" s="63">
        <f t="shared" si="10"/>
        <v>0.51</v>
      </c>
      <c r="N81" s="265">
        <f t="shared" si="7"/>
        <v>537</v>
      </c>
      <c r="O81" s="37"/>
      <c r="P81" s="65" t="s">
        <v>479</v>
      </c>
      <c r="Q81" s="65" t="s">
        <v>479</v>
      </c>
      <c r="R81" s="65" t="s">
        <v>479</v>
      </c>
      <c r="S81" s="65" t="s">
        <v>479</v>
      </c>
      <c r="T81" s="65" t="s">
        <v>479</v>
      </c>
      <c r="U81" s="65" t="s">
        <v>479</v>
      </c>
    </row>
    <row r="82" spans="1:21" ht="25.5" customHeight="1">
      <c r="A82" s="61"/>
      <c r="B82" s="30"/>
      <c r="C82" s="84" t="s">
        <v>115</v>
      </c>
      <c r="D82" s="67"/>
      <c r="E82" s="324" t="s">
        <v>479</v>
      </c>
      <c r="F82" s="324"/>
      <c r="G82" s="74"/>
      <c r="H82" s="246"/>
      <c r="I82" s="69"/>
      <c r="J82" s="241" t="str">
        <f t="shared" si="9"/>
        <v> </v>
      </c>
      <c r="K82" s="267" t="str">
        <f>IF(J82=" "," ",IF(J82=0," ",J82/Currency!$C$11))</f>
        <v> </v>
      </c>
      <c r="L82" s="70" t="str">
        <f>IF(J82=" "," ",IF(J82=0," ",$J82*VLOOKUP($L$9,Currency!$A$3:$C$8,3,0)))</f>
        <v> </v>
      </c>
      <c r="M82" s="63" t="str">
        <f t="shared" si="10"/>
        <v> </v>
      </c>
      <c r="N82" s="265" t="str">
        <f t="shared" si="7"/>
        <v> </v>
      </c>
      <c r="O82" s="37"/>
      <c r="P82" s="65" t="s">
        <v>479</v>
      </c>
      <c r="Q82" s="65" t="s">
        <v>479</v>
      </c>
      <c r="R82" s="65" t="s">
        <v>479</v>
      </c>
      <c r="S82" s="65" t="s">
        <v>479</v>
      </c>
      <c r="T82" s="65" t="s">
        <v>479</v>
      </c>
      <c r="U82" s="65" t="s">
        <v>479</v>
      </c>
    </row>
    <row r="83" spans="1:21" ht="25.5" customHeight="1">
      <c r="A83" s="61" t="str">
        <f t="shared" si="8"/>
        <v> </v>
      </c>
      <c r="B83" s="30" t="s">
        <v>334</v>
      </c>
      <c r="C83" s="87" t="s">
        <v>335</v>
      </c>
      <c r="D83" s="67" t="s">
        <v>1175</v>
      </c>
      <c r="E83" s="324" t="s">
        <v>911</v>
      </c>
      <c r="F83" s="324" t="s">
        <v>820</v>
      </c>
      <c r="G83" s="74" t="s">
        <v>1176</v>
      </c>
      <c r="H83" s="246">
        <v>7712</v>
      </c>
      <c r="I83" s="71">
        <v>0.41</v>
      </c>
      <c r="J83" s="241">
        <f t="shared" si="9"/>
        <v>4550.080000000001</v>
      </c>
      <c r="K83" s="267">
        <f>IF(J83=" "," ",IF(J83=0," ",J83/Currency!$C$11))</f>
        <v>4680.189261468835</v>
      </c>
      <c r="L83" s="70">
        <f>IF(J83=" "," ",IF(J83=0," ",$J83*VLOOKUP($L$9,Currency!$A$3:$C$8,3,0)))</f>
        <v>2992.2925161120615</v>
      </c>
      <c r="M83" s="63">
        <f t="shared" si="10"/>
        <v>0.51</v>
      </c>
      <c r="N83" s="265">
        <f t="shared" si="7"/>
        <v>3779</v>
      </c>
      <c r="O83" s="37"/>
      <c r="P83" s="65" t="s">
        <v>479</v>
      </c>
      <c r="Q83" s="65" t="s">
        <v>479</v>
      </c>
      <c r="R83" s="65" t="s">
        <v>479</v>
      </c>
      <c r="S83" s="65" t="s">
        <v>479</v>
      </c>
      <c r="T83" s="65" t="s">
        <v>479</v>
      </c>
      <c r="U83" s="65" t="s">
        <v>479</v>
      </c>
    </row>
    <row r="84" spans="1:21" ht="25.5" customHeight="1">
      <c r="A84" s="61" t="str">
        <f t="shared" si="8"/>
        <v> </v>
      </c>
      <c r="B84" s="30" t="s">
        <v>336</v>
      </c>
      <c r="C84" s="87" t="s">
        <v>337</v>
      </c>
      <c r="D84" s="67" t="s">
        <v>1175</v>
      </c>
      <c r="E84" s="324" t="s">
        <v>911</v>
      </c>
      <c r="F84" s="324" t="s">
        <v>820</v>
      </c>
      <c r="G84" s="74" t="s">
        <v>1176</v>
      </c>
      <c r="H84" s="246">
        <v>2200</v>
      </c>
      <c r="I84" s="71">
        <v>0.41</v>
      </c>
      <c r="J84" s="241">
        <f t="shared" si="9"/>
        <v>1298.0000000000002</v>
      </c>
      <c r="K84" s="267">
        <f>IF(J84=" "," ",IF(J84=0," ",J84/Currency!$C$11))</f>
        <v>1335.1162312281426</v>
      </c>
      <c r="L84" s="70">
        <f>IF(J84=" "," ",IF(J84=0," ",$J84*VLOOKUP($L$9,Currency!$A$3:$C$8,3,0)))</f>
        <v>853.6104169406815</v>
      </c>
      <c r="M84" s="63">
        <f t="shared" si="10"/>
        <v>0.51</v>
      </c>
      <c r="N84" s="265">
        <f t="shared" si="7"/>
        <v>1078</v>
      </c>
      <c r="O84" s="37"/>
      <c r="P84" s="65" t="s">
        <v>479</v>
      </c>
      <c r="Q84" s="65" t="s">
        <v>479</v>
      </c>
      <c r="R84" s="65" t="s">
        <v>479</v>
      </c>
      <c r="S84" s="65" t="s">
        <v>479</v>
      </c>
      <c r="T84" s="65" t="s">
        <v>479</v>
      </c>
      <c r="U84" s="65" t="s">
        <v>479</v>
      </c>
    </row>
    <row r="85" spans="1:21" ht="25.5" customHeight="1">
      <c r="A85" s="61" t="str">
        <f t="shared" si="8"/>
        <v> </v>
      </c>
      <c r="B85" s="30" t="s">
        <v>2899</v>
      </c>
      <c r="C85" s="87" t="s">
        <v>2900</v>
      </c>
      <c r="D85" s="67" t="s">
        <v>1175</v>
      </c>
      <c r="E85" s="324" t="s">
        <v>911</v>
      </c>
      <c r="F85" s="324" t="s">
        <v>820</v>
      </c>
      <c r="G85" s="74" t="s">
        <v>1176</v>
      </c>
      <c r="H85" s="246">
        <v>730</v>
      </c>
      <c r="I85" s="71">
        <v>0.41</v>
      </c>
      <c r="J85" s="241">
        <f t="shared" si="9"/>
        <v>430.70000000000005</v>
      </c>
      <c r="K85" s="267">
        <f>IF(J85=" "," ",IF(J85=0," ",J85/Currency!$C$11))</f>
        <v>443.0158403620655</v>
      </c>
      <c r="L85" s="70">
        <f>IF(J85=" "," ",IF(J85=0," ",$J85*VLOOKUP($L$9,Currency!$A$3:$C$8,3,0)))</f>
        <v>283.243456530317</v>
      </c>
      <c r="M85" s="63">
        <f t="shared" si="10"/>
        <v>0.51</v>
      </c>
      <c r="N85" s="265">
        <f t="shared" si="7"/>
        <v>358</v>
      </c>
      <c r="O85" s="37"/>
      <c r="P85" s="65" t="s">
        <v>479</v>
      </c>
      <c r="Q85" s="65" t="s">
        <v>479</v>
      </c>
      <c r="R85" s="65" t="s">
        <v>479</v>
      </c>
      <c r="S85" s="65" t="s">
        <v>479</v>
      </c>
      <c r="T85" s="65" t="s">
        <v>479</v>
      </c>
      <c r="U85" s="65" t="s">
        <v>479</v>
      </c>
    </row>
    <row r="86" spans="1:21" ht="25.5" customHeight="1">
      <c r="A86" s="61" t="str">
        <f t="shared" si="8"/>
        <v> </v>
      </c>
      <c r="B86" s="33"/>
      <c r="C86" s="84" t="s">
        <v>116</v>
      </c>
      <c r="D86" s="67"/>
      <c r="E86" s="324" t="s">
        <v>479</v>
      </c>
      <c r="F86" s="324"/>
      <c r="G86" s="85"/>
      <c r="H86" s="248"/>
      <c r="I86" s="86"/>
      <c r="J86" s="241" t="str">
        <f t="shared" si="9"/>
        <v> </v>
      </c>
      <c r="K86" s="267" t="str">
        <f>IF(J86=" "," ",IF(J86=0," ",J86/Currency!$C$11))</f>
        <v> </v>
      </c>
      <c r="L86" s="70" t="str">
        <f>IF(J86=" "," ",IF(J86=0," ",$J86*VLOOKUP($L$9,Currency!$A$3:$C$8,3,0)))</f>
        <v> </v>
      </c>
      <c r="M86" s="63" t="str">
        <f t="shared" si="10"/>
        <v> </v>
      </c>
      <c r="N86" s="265" t="str">
        <f t="shared" si="7"/>
        <v> </v>
      </c>
      <c r="O86" s="37"/>
      <c r="P86" s="65" t="s">
        <v>479</v>
      </c>
      <c r="Q86" s="65" t="s">
        <v>479</v>
      </c>
      <c r="R86" s="65" t="s">
        <v>479</v>
      </c>
      <c r="S86" s="65" t="s">
        <v>479</v>
      </c>
      <c r="T86" s="65" t="s">
        <v>479</v>
      </c>
      <c r="U86" s="65" t="s">
        <v>479</v>
      </c>
    </row>
    <row r="87" spans="1:21" ht="25.5" customHeight="1">
      <c r="A87" s="61" t="str">
        <f t="shared" si="8"/>
        <v> </v>
      </c>
      <c r="B87" s="30" t="s">
        <v>2778</v>
      </c>
      <c r="C87" s="87" t="s">
        <v>452</v>
      </c>
      <c r="D87" s="67" t="s">
        <v>1175</v>
      </c>
      <c r="E87" s="324" t="s">
        <v>911</v>
      </c>
      <c r="F87" s="324" t="s">
        <v>819</v>
      </c>
      <c r="G87" s="74" t="s">
        <v>1176</v>
      </c>
      <c r="H87" s="246">
        <v>11020</v>
      </c>
      <c r="I87" s="69">
        <v>0.41</v>
      </c>
      <c r="J87" s="241">
        <f t="shared" si="9"/>
        <v>6501.800000000001</v>
      </c>
      <c r="K87" s="267">
        <f>IF(J87=" "," ",IF(J87=0," ",J87/Currency!$C$11))</f>
        <v>6687.718576424605</v>
      </c>
      <c r="L87" s="70">
        <f>IF(J87=" "," ",IF(J87=0," ",$J87*VLOOKUP($L$9,Currency!$A$3:$C$8,3,0)))</f>
        <v>4275.812179402868</v>
      </c>
      <c r="M87" s="63">
        <f t="shared" si="10"/>
        <v>0.51</v>
      </c>
      <c r="N87" s="265">
        <f t="shared" si="7"/>
        <v>5400</v>
      </c>
      <c r="O87" s="37"/>
      <c r="P87" s="65" t="s">
        <v>479</v>
      </c>
      <c r="Q87" s="65" t="s">
        <v>479</v>
      </c>
      <c r="R87" s="65" t="s">
        <v>479</v>
      </c>
      <c r="S87" s="65" t="s">
        <v>479</v>
      </c>
      <c r="T87" s="65" t="s">
        <v>479</v>
      </c>
      <c r="U87" s="65" t="s">
        <v>479</v>
      </c>
    </row>
    <row r="88" spans="1:21" ht="25.5" customHeight="1">
      <c r="A88" s="61" t="str">
        <f t="shared" si="8"/>
        <v> </v>
      </c>
      <c r="B88" s="30" t="s">
        <v>2779</v>
      </c>
      <c r="C88" s="87" t="s">
        <v>453</v>
      </c>
      <c r="D88" s="67" t="s">
        <v>1175</v>
      </c>
      <c r="E88" s="324" t="s">
        <v>911</v>
      </c>
      <c r="F88" s="324" t="s">
        <v>819</v>
      </c>
      <c r="G88" s="74" t="s">
        <v>1176</v>
      </c>
      <c r="H88" s="246">
        <v>11020</v>
      </c>
      <c r="I88" s="69">
        <v>0.41</v>
      </c>
      <c r="J88" s="241">
        <f t="shared" si="9"/>
        <v>6501.800000000001</v>
      </c>
      <c r="K88" s="267">
        <f>IF(J88=" "," ",IF(J88=0," ",J88/Currency!$C$11))</f>
        <v>6687.718576424605</v>
      </c>
      <c r="L88" s="70">
        <f>IF(J88=" "," ",IF(J88=0," ",$J88*VLOOKUP($L$9,Currency!$A$3:$C$8,3,0)))</f>
        <v>4275.812179402868</v>
      </c>
      <c r="M88" s="63">
        <f t="shared" si="10"/>
        <v>0.51</v>
      </c>
      <c r="N88" s="265">
        <f t="shared" si="7"/>
        <v>5400</v>
      </c>
      <c r="O88" s="37"/>
      <c r="P88" s="65" t="s">
        <v>479</v>
      </c>
      <c r="Q88" s="65" t="s">
        <v>479</v>
      </c>
      <c r="R88" s="65" t="s">
        <v>479</v>
      </c>
      <c r="S88" s="65" t="s">
        <v>479</v>
      </c>
      <c r="T88" s="65" t="s">
        <v>479</v>
      </c>
      <c r="U88" s="65" t="s">
        <v>479</v>
      </c>
    </row>
    <row r="89" spans="1:21" ht="25.5" customHeight="1">
      <c r="A89" s="61" t="str">
        <f t="shared" si="8"/>
        <v> </v>
      </c>
      <c r="B89" s="30" t="s">
        <v>2780</v>
      </c>
      <c r="C89" s="87" t="s">
        <v>1219</v>
      </c>
      <c r="D89" s="67" t="s">
        <v>1175</v>
      </c>
      <c r="E89" s="324" t="s">
        <v>911</v>
      </c>
      <c r="F89" s="324" t="s">
        <v>819</v>
      </c>
      <c r="G89" s="74" t="s">
        <v>1176</v>
      </c>
      <c r="H89" s="246">
        <v>22045</v>
      </c>
      <c r="I89" s="69">
        <v>0.41</v>
      </c>
      <c r="J89" s="241">
        <f t="shared" si="9"/>
        <v>13006.550000000001</v>
      </c>
      <c r="K89" s="267">
        <f>IF(J89=" "," ",IF(J89=0," ",J89/Currency!$C$11))</f>
        <v>13378.471507920183</v>
      </c>
      <c r="L89" s="70">
        <f>IF(J89=" "," ",IF(J89=0," ",$J89*VLOOKUP($L$9,Currency!$A$3:$C$8,3,0)))</f>
        <v>8553.564382480601</v>
      </c>
      <c r="M89" s="63">
        <f t="shared" si="10"/>
        <v>0.51</v>
      </c>
      <c r="N89" s="265">
        <f t="shared" si="7"/>
        <v>10802</v>
      </c>
      <c r="O89" s="37"/>
      <c r="P89" s="65" t="s">
        <v>479</v>
      </c>
      <c r="Q89" s="65" t="s">
        <v>479</v>
      </c>
      <c r="R89" s="65" t="s">
        <v>479</v>
      </c>
      <c r="S89" s="65" t="s">
        <v>479</v>
      </c>
      <c r="T89" s="65" t="s">
        <v>479</v>
      </c>
      <c r="U89" s="65" t="s">
        <v>479</v>
      </c>
    </row>
    <row r="90" spans="1:21" ht="25.5" customHeight="1">
      <c r="A90" s="61" t="str">
        <f t="shared" si="8"/>
        <v> </v>
      </c>
      <c r="B90" s="33"/>
      <c r="C90" s="84" t="s">
        <v>117</v>
      </c>
      <c r="D90" s="67"/>
      <c r="E90" s="324" t="s">
        <v>479</v>
      </c>
      <c r="F90" s="324"/>
      <c r="G90" s="74"/>
      <c r="H90" s="248"/>
      <c r="I90" s="69"/>
      <c r="J90" s="241" t="str">
        <f t="shared" si="9"/>
        <v> </v>
      </c>
      <c r="K90" s="267" t="str">
        <f>IF(J90=" "," ",IF(J90=0," ",J90/Currency!$C$11))</f>
        <v> </v>
      </c>
      <c r="L90" s="70" t="str">
        <f>IF(J90=" "," ",IF(J90=0," ",$J90*VLOOKUP($L$9,Currency!$A$3:$C$8,3,0)))</f>
        <v> </v>
      </c>
      <c r="M90" s="63" t="str">
        <f t="shared" si="10"/>
        <v> </v>
      </c>
      <c r="N90" s="265" t="str">
        <f t="shared" si="7"/>
        <v> </v>
      </c>
      <c r="O90" s="37"/>
      <c r="P90" s="65" t="s">
        <v>479</v>
      </c>
      <c r="Q90" s="65" t="s">
        <v>479</v>
      </c>
      <c r="R90" s="65" t="s">
        <v>479</v>
      </c>
      <c r="S90" s="65" t="s">
        <v>479</v>
      </c>
      <c r="T90" s="65" t="s">
        <v>479</v>
      </c>
      <c r="U90" s="65" t="s">
        <v>479</v>
      </c>
    </row>
    <row r="91" spans="1:21" ht="25.5" customHeight="1">
      <c r="A91" s="61" t="str">
        <f t="shared" si="8"/>
        <v> </v>
      </c>
      <c r="B91" s="30" t="s">
        <v>1284</v>
      </c>
      <c r="C91" s="87" t="s">
        <v>1376</v>
      </c>
      <c r="D91" s="67" t="s">
        <v>1175</v>
      </c>
      <c r="E91" s="324" t="s">
        <v>911</v>
      </c>
      <c r="F91" s="324" t="s">
        <v>819</v>
      </c>
      <c r="G91" s="74" t="s">
        <v>1176</v>
      </c>
      <c r="H91" s="246">
        <v>8264</v>
      </c>
      <c r="I91" s="69">
        <v>0.41</v>
      </c>
      <c r="J91" s="241">
        <f t="shared" si="9"/>
        <v>4875.76</v>
      </c>
      <c r="K91" s="267">
        <f>IF(J91=" "," ",IF(J91=0," ",J91/Currency!$C$11))</f>
        <v>5015.182061304259</v>
      </c>
      <c r="L91" s="70">
        <f>IF(J91=" "," ",IF(J91=0," ",$J91*VLOOKUP($L$9,Currency!$A$3:$C$8,3,0)))</f>
        <v>3206.471129817178</v>
      </c>
      <c r="M91" s="63">
        <f t="shared" si="10"/>
        <v>0.51</v>
      </c>
      <c r="N91" s="265">
        <f t="shared" si="7"/>
        <v>4049</v>
      </c>
      <c r="O91" s="37"/>
      <c r="P91" s="65" t="s">
        <v>479</v>
      </c>
      <c r="Q91" s="65" t="s">
        <v>479</v>
      </c>
      <c r="R91" s="65" t="s">
        <v>479</v>
      </c>
      <c r="S91" s="65" t="s">
        <v>479</v>
      </c>
      <c r="T91" s="65" t="s">
        <v>479</v>
      </c>
      <c r="U91" s="65" t="s">
        <v>479</v>
      </c>
    </row>
    <row r="92" spans="1:21" ht="25.5" customHeight="1">
      <c r="A92" s="61" t="str">
        <f t="shared" si="8"/>
        <v> </v>
      </c>
      <c r="B92" s="30" t="s">
        <v>2140</v>
      </c>
      <c r="C92" s="87" t="s">
        <v>2011</v>
      </c>
      <c r="D92" s="67" t="s">
        <v>1175</v>
      </c>
      <c r="E92" s="324" t="s">
        <v>911</v>
      </c>
      <c r="F92" s="324" t="s">
        <v>819</v>
      </c>
      <c r="G92" s="74" t="s">
        <v>1176</v>
      </c>
      <c r="H92" s="246">
        <v>7161</v>
      </c>
      <c r="I92" s="69">
        <v>0.41</v>
      </c>
      <c r="J92" s="241">
        <f t="shared" si="9"/>
        <v>4224.990000000001</v>
      </c>
      <c r="K92" s="267">
        <f>IF(J92=" "," ",IF(J92=0," ",J92/Currency!$C$11))</f>
        <v>4345.803332647604</v>
      </c>
      <c r="L92" s="70">
        <f>IF(J92=" "," ",IF(J92=0," ",$J92*VLOOKUP($L$9,Currency!$A$3:$C$8,3,0)))</f>
        <v>2778.5019071419183</v>
      </c>
      <c r="M92" s="63">
        <f t="shared" si="10"/>
        <v>0.51</v>
      </c>
      <c r="N92" s="265">
        <f t="shared" si="7"/>
        <v>3509</v>
      </c>
      <c r="O92" s="37"/>
      <c r="P92" s="65" t="s">
        <v>479</v>
      </c>
      <c r="Q92" s="65" t="s">
        <v>479</v>
      </c>
      <c r="R92" s="65" t="s">
        <v>479</v>
      </c>
      <c r="S92" s="65" t="s">
        <v>479</v>
      </c>
      <c r="T92" s="65" t="s">
        <v>479</v>
      </c>
      <c r="U92" s="65" t="s">
        <v>479</v>
      </c>
    </row>
    <row r="93" spans="1:21" ht="25.5" customHeight="1">
      <c r="A93" s="61" t="str">
        <f t="shared" si="8"/>
        <v> </v>
      </c>
      <c r="B93" s="30" t="s">
        <v>2141</v>
      </c>
      <c r="C93" s="87" t="s">
        <v>1377</v>
      </c>
      <c r="D93" s="67" t="s">
        <v>1175</v>
      </c>
      <c r="E93" s="324" t="s">
        <v>911</v>
      </c>
      <c r="F93" s="324" t="s">
        <v>819</v>
      </c>
      <c r="G93" s="74" t="s">
        <v>1176</v>
      </c>
      <c r="H93" s="246">
        <v>7161</v>
      </c>
      <c r="I93" s="69">
        <v>0.41</v>
      </c>
      <c r="J93" s="241">
        <f t="shared" si="9"/>
        <v>4224.990000000001</v>
      </c>
      <c r="K93" s="267">
        <f>IF(J93=" "," ",IF(J93=0," ",J93/Currency!$C$11))</f>
        <v>4345.803332647604</v>
      </c>
      <c r="L93" s="70">
        <f>IF(J93=" "," ",IF(J93=0," ",$J93*VLOOKUP($L$9,Currency!$A$3:$C$8,3,0)))</f>
        <v>2778.5019071419183</v>
      </c>
      <c r="M93" s="63">
        <f t="shared" si="10"/>
        <v>0.51</v>
      </c>
      <c r="N93" s="265">
        <f t="shared" si="7"/>
        <v>3509</v>
      </c>
      <c r="O93" s="37"/>
      <c r="P93" s="65" t="s">
        <v>479</v>
      </c>
      <c r="Q93" s="65" t="s">
        <v>479</v>
      </c>
      <c r="R93" s="65" t="s">
        <v>479</v>
      </c>
      <c r="S93" s="65" t="s">
        <v>479</v>
      </c>
      <c r="T93" s="65" t="s">
        <v>479</v>
      </c>
      <c r="U93" s="65" t="s">
        <v>479</v>
      </c>
    </row>
    <row r="94" spans="1:21" ht="25.5" customHeight="1">
      <c r="A94" s="61" t="str">
        <f t="shared" si="8"/>
        <v> </v>
      </c>
      <c r="B94" s="66" t="s">
        <v>2142</v>
      </c>
      <c r="C94" s="87" t="s">
        <v>2453</v>
      </c>
      <c r="D94" s="67" t="s">
        <v>1175</v>
      </c>
      <c r="E94" s="324" t="s">
        <v>911</v>
      </c>
      <c r="F94" s="324" t="s">
        <v>819</v>
      </c>
      <c r="G94" s="74" t="s">
        <v>1176</v>
      </c>
      <c r="H94" s="246">
        <v>14327</v>
      </c>
      <c r="I94" s="69">
        <v>0.41</v>
      </c>
      <c r="J94" s="241">
        <f t="shared" si="9"/>
        <v>8452.93</v>
      </c>
      <c r="K94" s="267">
        <f>IF(J94=" "," ",IF(J94=0," ",J94/Currency!$C$11))</f>
        <v>8694.64102036618</v>
      </c>
      <c r="L94" s="70">
        <f>IF(J94=" "," ",IF(J94=0," ",$J94*VLOOKUP($L$9,Currency!$A$3:$C$8,3,0)))</f>
        <v>5558.943837958701</v>
      </c>
      <c r="M94" s="63">
        <f t="shared" si="10"/>
        <v>0.51</v>
      </c>
      <c r="N94" s="265">
        <f t="shared" si="7"/>
        <v>7020</v>
      </c>
      <c r="O94" s="37"/>
      <c r="P94" s="65" t="s">
        <v>479</v>
      </c>
      <c r="Q94" s="65" t="s">
        <v>479</v>
      </c>
      <c r="R94" s="65" t="s">
        <v>479</v>
      </c>
      <c r="S94" s="65" t="s">
        <v>479</v>
      </c>
      <c r="T94" s="65" t="s">
        <v>479</v>
      </c>
      <c r="U94" s="65" t="s">
        <v>479</v>
      </c>
    </row>
    <row r="95" spans="1:21" ht="25.5" customHeight="1">
      <c r="A95" s="61" t="str">
        <f t="shared" si="8"/>
        <v> </v>
      </c>
      <c r="B95" s="66" t="s">
        <v>1285</v>
      </c>
      <c r="C95" s="87" t="s">
        <v>2008</v>
      </c>
      <c r="D95" s="67" t="s">
        <v>1175</v>
      </c>
      <c r="E95" s="324" t="s">
        <v>911</v>
      </c>
      <c r="F95" s="324" t="s">
        <v>819</v>
      </c>
      <c r="G95" s="74" t="s">
        <v>1176</v>
      </c>
      <c r="H95" s="246">
        <v>30865</v>
      </c>
      <c r="I95" s="69">
        <v>0.41</v>
      </c>
      <c r="J95" s="241">
        <f t="shared" si="9"/>
        <v>18210.350000000002</v>
      </c>
      <c r="K95" s="267">
        <f>IF(J95=" "," ",IF(J95=0," ",J95/Currency!$C$11))</f>
        <v>18731.073853116646</v>
      </c>
      <c r="L95" s="70">
        <f>IF(J95=" "," ",IF(J95=0," ",$J95*VLOOKUP($L$9,Currency!$A$3:$C$8,3,0)))</f>
        <v>11975.766144942787</v>
      </c>
      <c r="M95" s="63">
        <f t="shared" si="10"/>
        <v>0.51</v>
      </c>
      <c r="N95" s="265">
        <f t="shared" si="7"/>
        <v>15124</v>
      </c>
      <c r="O95" s="37"/>
      <c r="P95" s="65" t="s">
        <v>479</v>
      </c>
      <c r="Q95" s="65" t="s">
        <v>479</v>
      </c>
      <c r="R95" s="65" t="s">
        <v>479</v>
      </c>
      <c r="S95" s="65" t="s">
        <v>479</v>
      </c>
      <c r="T95" s="65" t="s">
        <v>479</v>
      </c>
      <c r="U95" s="65" t="s">
        <v>479</v>
      </c>
    </row>
    <row r="96" spans="1:21" ht="25.5" customHeight="1">
      <c r="A96" s="61" t="str">
        <f t="shared" si="8"/>
        <v> </v>
      </c>
      <c r="B96" s="66" t="s">
        <v>2143</v>
      </c>
      <c r="C96" s="87" t="s">
        <v>2695</v>
      </c>
      <c r="D96" s="67" t="s">
        <v>1175</v>
      </c>
      <c r="E96" s="324" t="s">
        <v>911</v>
      </c>
      <c r="F96" s="324" t="s">
        <v>819</v>
      </c>
      <c r="G96" s="74" t="s">
        <v>1176</v>
      </c>
      <c r="H96" s="246">
        <v>6610</v>
      </c>
      <c r="I96" s="69">
        <v>0.41</v>
      </c>
      <c r="J96" s="241">
        <f t="shared" si="9"/>
        <v>3899.9000000000005</v>
      </c>
      <c r="K96" s="267">
        <f>IF(J96=" "," ",IF(J96=0," ",J96/Currency!$C$11))</f>
        <v>4011.417403826374</v>
      </c>
      <c r="L96" s="70">
        <f>IF(J96=" "," ",IF(J96=0," ",$J96*VLOOKUP($L$9,Currency!$A$3:$C$8,3,0)))</f>
        <v>2564.7112981717746</v>
      </c>
      <c r="M96" s="63">
        <f t="shared" si="10"/>
        <v>0.51</v>
      </c>
      <c r="N96" s="265">
        <f t="shared" si="7"/>
        <v>3239</v>
      </c>
      <c r="O96" s="37"/>
      <c r="P96" s="65" t="s">
        <v>479</v>
      </c>
      <c r="Q96" s="65" t="s">
        <v>479</v>
      </c>
      <c r="R96" s="65" t="s">
        <v>479</v>
      </c>
      <c r="S96" s="65" t="s">
        <v>479</v>
      </c>
      <c r="T96" s="65" t="s">
        <v>479</v>
      </c>
      <c r="U96" s="65" t="s">
        <v>479</v>
      </c>
    </row>
    <row r="97" spans="1:21" ht="25.5" customHeight="1">
      <c r="A97" s="61" t="str">
        <f t="shared" si="8"/>
        <v> </v>
      </c>
      <c r="B97" s="30" t="s">
        <v>699</v>
      </c>
      <c r="C97" s="87" t="s">
        <v>2009</v>
      </c>
      <c r="D97" s="67" t="s">
        <v>1175</v>
      </c>
      <c r="E97" s="324" t="s">
        <v>911</v>
      </c>
      <c r="F97" s="324" t="s">
        <v>819</v>
      </c>
      <c r="G97" s="74" t="s">
        <v>1176</v>
      </c>
      <c r="H97" s="246">
        <v>7712</v>
      </c>
      <c r="I97" s="69">
        <v>0.41</v>
      </c>
      <c r="J97" s="241">
        <f t="shared" si="9"/>
        <v>4550.080000000001</v>
      </c>
      <c r="K97" s="267">
        <f>IF(J97=" "," ",IF(J97=0," ",J97/Currency!$C$11))</f>
        <v>4680.189261468835</v>
      </c>
      <c r="L97" s="70">
        <f>IF(J97=" "," ",IF(J97=0," ",$J97*VLOOKUP($L$9,Currency!$A$3:$C$8,3,0)))</f>
        <v>2992.2925161120615</v>
      </c>
      <c r="M97" s="63">
        <f t="shared" si="10"/>
        <v>0.51</v>
      </c>
      <c r="N97" s="265">
        <f t="shared" si="7"/>
        <v>3779</v>
      </c>
      <c r="O97" s="37"/>
      <c r="P97" s="65" t="s">
        <v>479</v>
      </c>
      <c r="Q97" s="65" t="s">
        <v>479</v>
      </c>
      <c r="R97" s="65" t="s">
        <v>479</v>
      </c>
      <c r="S97" s="65" t="s">
        <v>479</v>
      </c>
      <c r="T97" s="65" t="s">
        <v>479</v>
      </c>
      <c r="U97" s="65" t="s">
        <v>479</v>
      </c>
    </row>
    <row r="98" spans="1:21" ht="25.5" customHeight="1">
      <c r="A98" s="61" t="str">
        <f t="shared" si="8"/>
        <v> </v>
      </c>
      <c r="B98" s="30" t="s">
        <v>700</v>
      </c>
      <c r="C98" s="87" t="s">
        <v>2010</v>
      </c>
      <c r="D98" s="67" t="s">
        <v>1175</v>
      </c>
      <c r="E98" s="324" t="s">
        <v>911</v>
      </c>
      <c r="F98" s="324" t="s">
        <v>819</v>
      </c>
      <c r="G98" s="74" t="s">
        <v>1176</v>
      </c>
      <c r="H98" s="246">
        <v>8815</v>
      </c>
      <c r="I98" s="69">
        <v>0.41</v>
      </c>
      <c r="J98" s="241">
        <f t="shared" si="9"/>
        <v>5200.85</v>
      </c>
      <c r="K98" s="267">
        <f>IF(J98=" "," ",IF(J98=0," ",J98/Currency!$C$11))</f>
        <v>5349.567990125489</v>
      </c>
      <c r="L98" s="70">
        <f>IF(J98=" "," ",IF(J98=0," ",$J98*VLOOKUP($L$9,Currency!$A$3:$C$8,3,0)))</f>
        <v>3420.261738787321</v>
      </c>
      <c r="M98" s="63">
        <f t="shared" si="10"/>
        <v>0.51</v>
      </c>
      <c r="N98" s="265">
        <f t="shared" si="7"/>
        <v>4319</v>
      </c>
      <c r="O98" s="37"/>
      <c r="P98" s="65" t="s">
        <v>479</v>
      </c>
      <c r="Q98" s="65" t="s">
        <v>479</v>
      </c>
      <c r="R98" s="65" t="s">
        <v>479</v>
      </c>
      <c r="S98" s="65" t="s">
        <v>479</v>
      </c>
      <c r="T98" s="65" t="s">
        <v>479</v>
      </c>
      <c r="U98" s="65" t="s">
        <v>479</v>
      </c>
    </row>
    <row r="99" spans="1:21" ht="25.5" customHeight="1">
      <c r="A99" s="61" t="str">
        <f t="shared" si="8"/>
        <v> </v>
      </c>
      <c r="B99" s="30"/>
      <c r="C99" s="84" t="s">
        <v>118</v>
      </c>
      <c r="D99" s="67"/>
      <c r="E99" s="324" t="s">
        <v>479</v>
      </c>
      <c r="F99" s="324"/>
      <c r="G99" s="74"/>
      <c r="H99" s="246"/>
      <c r="I99" s="69"/>
      <c r="J99" s="241" t="str">
        <f t="shared" si="9"/>
        <v> </v>
      </c>
      <c r="K99" s="267" t="str">
        <f>IF(J99=" "," ",IF(J99=0," ",J99/Currency!$C$11))</f>
        <v> </v>
      </c>
      <c r="L99" s="70" t="str">
        <f>IF(J99=" "," ",IF(J99=0," ",$J99*VLOOKUP($L$9,Currency!$A$3:$C$8,3,0)))</f>
        <v> </v>
      </c>
      <c r="M99" s="63" t="str">
        <f t="shared" si="10"/>
        <v> </v>
      </c>
      <c r="N99" s="265" t="str">
        <f t="shared" si="7"/>
        <v> </v>
      </c>
      <c r="O99" s="37"/>
      <c r="P99" s="65" t="s">
        <v>479</v>
      </c>
      <c r="Q99" s="65" t="s">
        <v>479</v>
      </c>
      <c r="R99" s="65" t="s">
        <v>479</v>
      </c>
      <c r="S99" s="65" t="s">
        <v>479</v>
      </c>
      <c r="T99" s="65" t="s">
        <v>479</v>
      </c>
      <c r="U99" s="65" t="s">
        <v>479</v>
      </c>
    </row>
    <row r="100" spans="1:21" ht="25.5" customHeight="1">
      <c r="A100" s="61" t="str">
        <f t="shared" si="8"/>
        <v> </v>
      </c>
      <c r="B100" s="30" t="s">
        <v>1476</v>
      </c>
      <c r="C100" s="87" t="s">
        <v>1477</v>
      </c>
      <c r="D100" s="67" t="s">
        <v>1175</v>
      </c>
      <c r="E100" s="324" t="s">
        <v>911</v>
      </c>
      <c r="F100" s="324" t="s">
        <v>820</v>
      </c>
      <c r="G100" s="74" t="s">
        <v>1176</v>
      </c>
      <c r="H100" s="246">
        <v>14327</v>
      </c>
      <c r="I100" s="69">
        <v>0.41</v>
      </c>
      <c r="J100" s="241">
        <f t="shared" si="9"/>
        <v>8452.93</v>
      </c>
      <c r="K100" s="267">
        <f>IF(J100=" "," ",IF(J100=0," ",J100/Currency!$C$11))</f>
        <v>8694.64102036618</v>
      </c>
      <c r="L100" s="70">
        <f>IF(J100=" "," ",IF(J100=0," ",$J100*VLOOKUP($L$9,Currency!$A$3:$C$8,3,0)))</f>
        <v>5558.943837958701</v>
      </c>
      <c r="M100" s="63">
        <f t="shared" si="10"/>
        <v>0.51</v>
      </c>
      <c r="N100" s="265">
        <f t="shared" si="7"/>
        <v>7020</v>
      </c>
      <c r="O100" s="37"/>
      <c r="P100" s="65" t="s">
        <v>479</v>
      </c>
      <c r="Q100" s="65" t="s">
        <v>479</v>
      </c>
      <c r="R100" s="65" t="s">
        <v>479</v>
      </c>
      <c r="S100" s="65" t="s">
        <v>479</v>
      </c>
      <c r="T100" s="65" t="s">
        <v>479</v>
      </c>
      <c r="U100" s="65" t="s">
        <v>479</v>
      </c>
    </row>
    <row r="101" spans="1:21" ht="25.5" customHeight="1">
      <c r="A101" s="61" t="str">
        <f t="shared" si="8"/>
        <v> </v>
      </c>
      <c r="B101" s="30" t="s">
        <v>1478</v>
      </c>
      <c r="C101" s="87" t="s">
        <v>1598</v>
      </c>
      <c r="D101" s="67" t="s">
        <v>1175</v>
      </c>
      <c r="E101" s="324" t="s">
        <v>911</v>
      </c>
      <c r="F101" s="324" t="s">
        <v>820</v>
      </c>
      <c r="G101" s="74" t="s">
        <v>1176</v>
      </c>
      <c r="H101" s="246">
        <v>14327</v>
      </c>
      <c r="I101" s="69">
        <v>0.41</v>
      </c>
      <c r="J101" s="241">
        <f t="shared" si="9"/>
        <v>8452.93</v>
      </c>
      <c r="K101" s="267">
        <f>IF(J101=" "," ",IF(J101=0," ",J101/Currency!$C$11))</f>
        <v>8694.64102036618</v>
      </c>
      <c r="L101" s="70">
        <f>IF(J101=" "," ",IF(J101=0," ",$J101*VLOOKUP($L$9,Currency!$A$3:$C$8,3,0)))</f>
        <v>5558.943837958701</v>
      </c>
      <c r="M101" s="63">
        <f t="shared" si="10"/>
        <v>0.51</v>
      </c>
      <c r="N101" s="265">
        <f t="shared" si="7"/>
        <v>7020</v>
      </c>
      <c r="O101" s="37"/>
      <c r="P101" s="65" t="s">
        <v>479</v>
      </c>
      <c r="Q101" s="65" t="s">
        <v>479</v>
      </c>
      <c r="R101" s="65" t="s">
        <v>479</v>
      </c>
      <c r="S101" s="65" t="s">
        <v>479</v>
      </c>
      <c r="T101" s="65" t="s">
        <v>479</v>
      </c>
      <c r="U101" s="65" t="s">
        <v>479</v>
      </c>
    </row>
    <row r="102" spans="1:21" ht="25.5" customHeight="1">
      <c r="A102" s="61" t="str">
        <f t="shared" si="8"/>
        <v> </v>
      </c>
      <c r="B102" s="30" t="s">
        <v>2024</v>
      </c>
      <c r="C102" s="87" t="s">
        <v>304</v>
      </c>
      <c r="D102" s="67" t="s">
        <v>1175</v>
      </c>
      <c r="E102" s="324" t="s">
        <v>911</v>
      </c>
      <c r="F102" s="324" t="s">
        <v>820</v>
      </c>
      <c r="G102" s="74" t="s">
        <v>1176</v>
      </c>
      <c r="H102" s="246">
        <v>11792</v>
      </c>
      <c r="I102" s="69">
        <v>0.41</v>
      </c>
      <c r="J102" s="241">
        <f t="shared" si="9"/>
        <v>6957.280000000001</v>
      </c>
      <c r="K102" s="267">
        <f>IF(J102=" "," ",IF(J102=0," ",J102/Currency!$C$11))</f>
        <v>7156.222999382844</v>
      </c>
      <c r="L102" s="70">
        <f>IF(J102=" "," ",IF(J102=0," ",$J102*VLOOKUP($L$9,Currency!$A$3:$C$8,3,0)))</f>
        <v>4575.3518348020525</v>
      </c>
      <c r="M102" s="63">
        <f t="shared" si="10"/>
        <v>0.51</v>
      </c>
      <c r="N102" s="265">
        <f t="shared" si="7"/>
        <v>5778</v>
      </c>
      <c r="O102" s="37"/>
      <c r="P102" s="65" t="s">
        <v>479</v>
      </c>
      <c r="Q102" s="65" t="s">
        <v>479</v>
      </c>
      <c r="R102" s="65" t="s">
        <v>479</v>
      </c>
      <c r="S102" s="65" t="s">
        <v>479</v>
      </c>
      <c r="T102" s="65" t="s">
        <v>479</v>
      </c>
      <c r="U102" s="65" t="s">
        <v>479</v>
      </c>
    </row>
    <row r="103" spans="1:21" ht="25.5" customHeight="1">
      <c r="A103" s="61" t="str">
        <f t="shared" si="8"/>
        <v> </v>
      </c>
      <c r="B103" s="30" t="s">
        <v>1435</v>
      </c>
      <c r="C103" s="87" t="s">
        <v>1437</v>
      </c>
      <c r="D103" s="67" t="s">
        <v>1175</v>
      </c>
      <c r="E103" s="324" t="s">
        <v>911</v>
      </c>
      <c r="F103" s="324" t="s">
        <v>820</v>
      </c>
      <c r="G103" s="74" t="s">
        <v>1176</v>
      </c>
      <c r="H103" s="246">
        <v>29762</v>
      </c>
      <c r="I103" s="69">
        <v>0.41</v>
      </c>
      <c r="J103" s="241">
        <f t="shared" si="9"/>
        <v>17559.58</v>
      </c>
      <c r="K103" s="267">
        <f>IF(J103=" "," ",IF(J103=0," ",J103/Currency!$C$11))</f>
        <v>18061.69512445999</v>
      </c>
      <c r="L103" s="70">
        <f>IF(J103=" "," ",IF(J103=0," ",$J103*VLOOKUP($L$9,Currency!$A$3:$C$8,3,0)))</f>
        <v>11547.796922267527</v>
      </c>
      <c r="M103" s="63">
        <f t="shared" si="10"/>
        <v>0.51</v>
      </c>
      <c r="N103" s="265">
        <f t="shared" si="7"/>
        <v>14583</v>
      </c>
      <c r="O103" s="37"/>
      <c r="P103" s="65" t="s">
        <v>479</v>
      </c>
      <c r="Q103" s="65" t="s">
        <v>479</v>
      </c>
      <c r="R103" s="65" t="s">
        <v>479</v>
      </c>
      <c r="S103" s="65" t="s">
        <v>479</v>
      </c>
      <c r="T103" s="65" t="s">
        <v>479</v>
      </c>
      <c r="U103" s="65" t="s">
        <v>479</v>
      </c>
    </row>
    <row r="104" spans="1:21" ht="25.5" customHeight="1">
      <c r="A104" s="61" t="str">
        <f t="shared" si="8"/>
        <v> </v>
      </c>
      <c r="B104" s="30" t="s">
        <v>1436</v>
      </c>
      <c r="C104" s="87" t="s">
        <v>1438</v>
      </c>
      <c r="D104" s="67" t="s">
        <v>1175</v>
      </c>
      <c r="E104" s="324" t="s">
        <v>911</v>
      </c>
      <c r="F104" s="324" t="s">
        <v>820</v>
      </c>
      <c r="G104" s="74" t="s">
        <v>1176</v>
      </c>
      <c r="H104" s="246">
        <v>21494</v>
      </c>
      <c r="I104" s="69">
        <v>0.41</v>
      </c>
      <c r="J104" s="241">
        <f t="shared" si="9"/>
        <v>12681.460000000001</v>
      </c>
      <c r="K104" s="267">
        <f>IF(J104=" "," ",IF(J104=0," ",J104/Currency!$C$11))</f>
        <v>13044.085579098952</v>
      </c>
      <c r="L104" s="70">
        <f>IF(J104=" "," ",IF(J104=0," ",$J104*VLOOKUP($L$9,Currency!$A$3:$C$8,3,0)))</f>
        <v>8339.773773510457</v>
      </c>
      <c r="M104" s="63">
        <f t="shared" si="10"/>
        <v>0.51</v>
      </c>
      <c r="N104" s="265">
        <f t="shared" si="7"/>
        <v>10532</v>
      </c>
      <c r="O104" s="37"/>
      <c r="P104" s="65" t="s">
        <v>479</v>
      </c>
      <c r="Q104" s="65" t="s">
        <v>479</v>
      </c>
      <c r="R104" s="65" t="s">
        <v>479</v>
      </c>
      <c r="S104" s="65" t="s">
        <v>479</v>
      </c>
      <c r="T104" s="65" t="s">
        <v>479</v>
      </c>
      <c r="U104" s="65" t="s">
        <v>479</v>
      </c>
    </row>
    <row r="105" spans="1:21" ht="25.5" customHeight="1">
      <c r="A105" s="61" t="str">
        <f t="shared" si="8"/>
        <v> </v>
      </c>
      <c r="B105" s="30" t="s">
        <v>1599</v>
      </c>
      <c r="C105" s="87" t="s">
        <v>1481</v>
      </c>
      <c r="D105" s="67" t="s">
        <v>1175</v>
      </c>
      <c r="E105" s="324" t="s">
        <v>911</v>
      </c>
      <c r="F105" s="324" t="s">
        <v>820</v>
      </c>
      <c r="G105" s="74" t="s">
        <v>1176</v>
      </c>
      <c r="H105" s="246">
        <v>11020</v>
      </c>
      <c r="I105" s="69">
        <v>0.41</v>
      </c>
      <c r="J105" s="241">
        <f t="shared" si="9"/>
        <v>6501.800000000001</v>
      </c>
      <c r="K105" s="267">
        <f>IF(J105=" "," ",IF(J105=0," ",J105/Currency!$C$11))</f>
        <v>6687.718576424605</v>
      </c>
      <c r="L105" s="70">
        <f>IF(J105=" "," ",IF(J105=0," ",$J105*VLOOKUP($L$9,Currency!$A$3:$C$8,3,0)))</f>
        <v>4275.812179402868</v>
      </c>
      <c r="M105" s="63">
        <f t="shared" si="10"/>
        <v>0.51</v>
      </c>
      <c r="N105" s="265">
        <f t="shared" si="7"/>
        <v>5400</v>
      </c>
      <c r="O105" s="37"/>
      <c r="P105" s="65" t="s">
        <v>479</v>
      </c>
      <c r="Q105" s="65" t="s">
        <v>479</v>
      </c>
      <c r="R105" s="65" t="s">
        <v>479</v>
      </c>
      <c r="S105" s="65" t="s">
        <v>479</v>
      </c>
      <c r="T105" s="65" t="s">
        <v>479</v>
      </c>
      <c r="U105" s="65" t="s">
        <v>479</v>
      </c>
    </row>
    <row r="106" spans="1:21" ht="25.5" customHeight="1">
      <c r="A106" s="61" t="str">
        <f>IF(P106="X","C",IF(Q106="X","C",IF(R106="X","C",IF(S106="X","C",IF(T106="X","C",IF(U106="X","C"," "))))))</f>
        <v> </v>
      </c>
      <c r="B106" s="30" t="s">
        <v>1121</v>
      </c>
      <c r="C106" s="87" t="s">
        <v>1122</v>
      </c>
      <c r="D106" s="67" t="s">
        <v>1175</v>
      </c>
      <c r="E106" s="324" t="s">
        <v>911</v>
      </c>
      <c r="F106" s="324" t="s">
        <v>820</v>
      </c>
      <c r="G106" s="74" t="s">
        <v>1176</v>
      </c>
      <c r="H106" s="246">
        <v>11020</v>
      </c>
      <c r="I106" s="69">
        <v>0.41</v>
      </c>
      <c r="J106" s="241">
        <f>IF(H106=" "," ",IF(H106=0," ",H106*(1-I106)))</f>
        <v>6501.800000000001</v>
      </c>
      <c r="K106" s="267">
        <f>IF(J106=" "," ",IF(J106=0," ",J106/Currency!$C$11))</f>
        <v>6687.718576424605</v>
      </c>
      <c r="L106" s="70">
        <f>IF(J106=" "," ",IF(J106=0," ",$J106*VLOOKUP($L$9,Currency!$A$3:$C$8,3,0)))</f>
        <v>4275.812179402868</v>
      </c>
      <c r="M106" s="63">
        <f t="shared" si="10"/>
        <v>0.51</v>
      </c>
      <c r="N106" s="265">
        <f>IF(M106=" "," ",IF(M106=0," ",ROUND(H106*(1-M106),0)))</f>
        <v>5400</v>
      </c>
      <c r="O106" s="37"/>
      <c r="P106" s="65" t="s">
        <v>479</v>
      </c>
      <c r="Q106" s="65" t="s">
        <v>479</v>
      </c>
      <c r="R106" s="65" t="s">
        <v>479</v>
      </c>
      <c r="S106" s="65" t="s">
        <v>479</v>
      </c>
      <c r="T106" s="65" t="s">
        <v>479</v>
      </c>
      <c r="U106" s="65" t="s">
        <v>479</v>
      </c>
    </row>
    <row r="107" spans="1:21" ht="25.5" customHeight="1">
      <c r="A107" s="61" t="str">
        <f t="shared" si="8"/>
        <v> </v>
      </c>
      <c r="B107" s="30"/>
      <c r="C107" s="84" t="s">
        <v>119</v>
      </c>
      <c r="D107" s="67"/>
      <c r="E107" s="324" t="s">
        <v>479</v>
      </c>
      <c r="F107" s="324"/>
      <c r="G107" s="74"/>
      <c r="H107" s="246"/>
      <c r="I107" s="69"/>
      <c r="J107" s="241" t="str">
        <f t="shared" si="9"/>
        <v> </v>
      </c>
      <c r="K107" s="267" t="str">
        <f>IF(J107=" "," ",IF(J107=0," ",J107/Currency!$C$11))</f>
        <v> </v>
      </c>
      <c r="L107" s="70" t="str">
        <f>IF(J107=" "," ",IF(J107=0," ",$J107*VLOOKUP($L$9,Currency!$A$3:$C$8,3,0)))</f>
        <v> </v>
      </c>
      <c r="M107" s="63" t="str">
        <f t="shared" si="10"/>
        <v> </v>
      </c>
      <c r="N107" s="265" t="str">
        <f t="shared" si="7"/>
        <v> </v>
      </c>
      <c r="O107" s="37"/>
      <c r="P107" s="65" t="s">
        <v>479</v>
      </c>
      <c r="Q107" s="65" t="s">
        <v>479</v>
      </c>
      <c r="R107" s="65" t="s">
        <v>479</v>
      </c>
      <c r="S107" s="65" t="s">
        <v>479</v>
      </c>
      <c r="T107" s="65" t="s">
        <v>479</v>
      </c>
      <c r="U107" s="65" t="s">
        <v>479</v>
      </c>
    </row>
    <row r="108" spans="1:21" ht="25.5" customHeight="1">
      <c r="A108" s="61" t="str">
        <f t="shared" si="8"/>
        <v> </v>
      </c>
      <c r="B108" s="30" t="s">
        <v>1492</v>
      </c>
      <c r="C108" s="87" t="s">
        <v>2012</v>
      </c>
      <c r="D108" s="67" t="s">
        <v>1175</v>
      </c>
      <c r="E108" s="324" t="s">
        <v>911</v>
      </c>
      <c r="F108" s="324" t="s">
        <v>820</v>
      </c>
      <c r="G108" s="74" t="s">
        <v>2445</v>
      </c>
      <c r="H108" s="246">
        <v>9917</v>
      </c>
      <c r="I108" s="69">
        <v>0.41</v>
      </c>
      <c r="J108" s="241">
        <f t="shared" si="9"/>
        <v>5851.030000000001</v>
      </c>
      <c r="K108" s="267">
        <f>IF(J108=" "," ",IF(J108=0," ",J108/Currency!$C$11))</f>
        <v>6018.33984776795</v>
      </c>
      <c r="L108" s="70">
        <f>IF(J108=" "," ",IF(J108=0," ",$J108*VLOOKUP($L$9,Currency!$A$3:$C$8,3,0)))</f>
        <v>3847.842956727608</v>
      </c>
      <c r="M108" s="63">
        <f t="shared" si="10"/>
        <v>0.51</v>
      </c>
      <c r="N108" s="265">
        <f t="shared" si="7"/>
        <v>4859</v>
      </c>
      <c r="O108" s="37"/>
      <c r="P108" s="65" t="s">
        <v>479</v>
      </c>
      <c r="Q108" s="65" t="s">
        <v>479</v>
      </c>
      <c r="R108" s="65" t="s">
        <v>479</v>
      </c>
      <c r="S108" s="65" t="s">
        <v>479</v>
      </c>
      <c r="T108" s="65" t="s">
        <v>479</v>
      </c>
      <c r="U108" s="65" t="s">
        <v>479</v>
      </c>
    </row>
    <row r="109" spans="1:21" ht="25.5" customHeight="1">
      <c r="A109" s="61" t="str">
        <f t="shared" si="8"/>
        <v> </v>
      </c>
      <c r="B109" s="30" t="s">
        <v>751</v>
      </c>
      <c r="C109" s="87" t="s">
        <v>2013</v>
      </c>
      <c r="D109" s="67" t="s">
        <v>1175</v>
      </c>
      <c r="E109" s="324" t="s">
        <v>911</v>
      </c>
      <c r="F109" s="324" t="s">
        <v>820</v>
      </c>
      <c r="G109" s="74" t="s">
        <v>2445</v>
      </c>
      <c r="H109" s="246">
        <v>7161</v>
      </c>
      <c r="I109" s="69">
        <v>0.41</v>
      </c>
      <c r="J109" s="241">
        <f t="shared" si="9"/>
        <v>4224.990000000001</v>
      </c>
      <c r="K109" s="267">
        <f>IF(J109=" "," ",IF(J109=0," ",J109/Currency!$C$11))</f>
        <v>4345.803332647604</v>
      </c>
      <c r="L109" s="70">
        <f>IF(J109=" "," ",IF(J109=0," ",$J109*VLOOKUP($L$9,Currency!$A$3:$C$8,3,0)))</f>
        <v>2778.5019071419183</v>
      </c>
      <c r="M109" s="63">
        <f t="shared" si="10"/>
        <v>0.51</v>
      </c>
      <c r="N109" s="265">
        <f t="shared" si="7"/>
        <v>3509</v>
      </c>
      <c r="O109" s="37"/>
      <c r="P109" s="65" t="s">
        <v>479</v>
      </c>
      <c r="Q109" s="65" t="s">
        <v>479</v>
      </c>
      <c r="R109" s="65" t="s">
        <v>479</v>
      </c>
      <c r="S109" s="65" t="s">
        <v>479</v>
      </c>
      <c r="T109" s="65" t="s">
        <v>479</v>
      </c>
      <c r="U109" s="65" t="s">
        <v>479</v>
      </c>
    </row>
    <row r="110" spans="1:21" ht="25.5" customHeight="1">
      <c r="A110" s="61" t="str">
        <f t="shared" si="8"/>
        <v> </v>
      </c>
      <c r="B110" s="30" t="s">
        <v>752</v>
      </c>
      <c r="C110" s="87" t="s">
        <v>2014</v>
      </c>
      <c r="D110" s="67" t="s">
        <v>1175</v>
      </c>
      <c r="E110" s="324" t="s">
        <v>911</v>
      </c>
      <c r="F110" s="324" t="s">
        <v>820</v>
      </c>
      <c r="G110" s="74" t="s">
        <v>2445</v>
      </c>
      <c r="H110" s="246">
        <v>7161</v>
      </c>
      <c r="I110" s="69">
        <v>0.41</v>
      </c>
      <c r="J110" s="241">
        <f t="shared" si="9"/>
        <v>4224.990000000001</v>
      </c>
      <c r="K110" s="267">
        <f>IF(J110=" "," ",IF(J110=0," ",J110/Currency!$C$11))</f>
        <v>4345.803332647604</v>
      </c>
      <c r="L110" s="70">
        <f>IF(J110=" "," ",IF(J110=0," ",$J110*VLOOKUP($L$9,Currency!$A$3:$C$8,3,0)))</f>
        <v>2778.5019071419183</v>
      </c>
      <c r="M110" s="63">
        <f t="shared" si="10"/>
        <v>0.51</v>
      </c>
      <c r="N110" s="265">
        <f t="shared" si="7"/>
        <v>3509</v>
      </c>
      <c r="O110" s="37"/>
      <c r="P110" s="65" t="s">
        <v>479</v>
      </c>
      <c r="Q110" s="65" t="s">
        <v>479</v>
      </c>
      <c r="R110" s="65" t="s">
        <v>479</v>
      </c>
      <c r="S110" s="65" t="s">
        <v>479</v>
      </c>
      <c r="T110" s="65" t="s">
        <v>479</v>
      </c>
      <c r="U110" s="65" t="s">
        <v>479</v>
      </c>
    </row>
    <row r="111" spans="1:21" ht="25.5" customHeight="1">
      <c r="A111" s="61" t="str">
        <f t="shared" si="8"/>
        <v> </v>
      </c>
      <c r="B111" s="30" t="s">
        <v>753</v>
      </c>
      <c r="C111" s="87" t="s">
        <v>2015</v>
      </c>
      <c r="D111" s="67" t="s">
        <v>1175</v>
      </c>
      <c r="E111" s="324" t="s">
        <v>911</v>
      </c>
      <c r="F111" s="324" t="s">
        <v>820</v>
      </c>
      <c r="G111" s="74" t="s">
        <v>2445</v>
      </c>
      <c r="H111" s="246">
        <v>12122</v>
      </c>
      <c r="I111" s="69">
        <v>0.41</v>
      </c>
      <c r="J111" s="241">
        <f t="shared" si="9"/>
        <v>7151.980000000001</v>
      </c>
      <c r="K111" s="267">
        <f>IF(J111=" "," ",IF(J111=0," ",J111/Currency!$C$11))</f>
        <v>7356.490434067066</v>
      </c>
      <c r="L111" s="70">
        <f>IF(J111=" "," ",IF(J111=0," ",$J111*VLOOKUP($L$9,Currency!$A$3:$C$8,3,0)))</f>
        <v>4703.393397343155</v>
      </c>
      <c r="M111" s="63">
        <f t="shared" si="10"/>
        <v>0.51</v>
      </c>
      <c r="N111" s="265">
        <f t="shared" si="7"/>
        <v>5940</v>
      </c>
      <c r="O111" s="37"/>
      <c r="P111" s="65" t="s">
        <v>479</v>
      </c>
      <c r="Q111" s="65" t="s">
        <v>479</v>
      </c>
      <c r="R111" s="65" t="s">
        <v>479</v>
      </c>
      <c r="S111" s="65" t="s">
        <v>479</v>
      </c>
      <c r="T111" s="65" t="s">
        <v>479</v>
      </c>
      <c r="U111" s="65" t="s">
        <v>479</v>
      </c>
    </row>
    <row r="112" spans="1:21" ht="25.5" customHeight="1">
      <c r="A112" s="61" t="str">
        <f t="shared" si="8"/>
        <v> </v>
      </c>
      <c r="B112" s="30" t="s">
        <v>1018</v>
      </c>
      <c r="C112" s="87" t="s">
        <v>2016</v>
      </c>
      <c r="D112" s="67" t="s">
        <v>1175</v>
      </c>
      <c r="E112" s="324" t="s">
        <v>911</v>
      </c>
      <c r="F112" s="324" t="s">
        <v>820</v>
      </c>
      <c r="G112" s="74" t="s">
        <v>2445</v>
      </c>
      <c r="H112" s="246">
        <v>3302</v>
      </c>
      <c r="I112" s="69">
        <v>0.41</v>
      </c>
      <c r="J112" s="241">
        <f t="shared" si="9"/>
        <v>1948.1800000000003</v>
      </c>
      <c r="K112" s="267">
        <f>IF(J112=" "," ",IF(J112=0," ",J112/Currency!$C$11))</f>
        <v>2003.888088870603</v>
      </c>
      <c r="L112" s="70">
        <f>IF(J112=" "," ",IF(J112=0," ",$J112*VLOOKUP($L$9,Currency!$A$3:$C$8,3,0)))</f>
        <v>1281.1916348809682</v>
      </c>
      <c r="M112" s="63">
        <f t="shared" si="10"/>
        <v>0.51</v>
      </c>
      <c r="N112" s="265">
        <f t="shared" si="7"/>
        <v>1618</v>
      </c>
      <c r="O112" s="37"/>
      <c r="P112" s="65" t="s">
        <v>479</v>
      </c>
      <c r="Q112" s="65" t="s">
        <v>479</v>
      </c>
      <c r="R112" s="65" t="s">
        <v>479</v>
      </c>
      <c r="S112" s="65" t="s">
        <v>479</v>
      </c>
      <c r="T112" s="65" t="s">
        <v>479</v>
      </c>
      <c r="U112" s="65" t="s">
        <v>479</v>
      </c>
    </row>
    <row r="113" spans="1:21" ht="25.5" customHeight="1">
      <c r="A113" s="61" t="str">
        <f t="shared" si="8"/>
        <v> </v>
      </c>
      <c r="B113" s="30" t="s">
        <v>266</v>
      </c>
      <c r="C113" s="87" t="s">
        <v>2017</v>
      </c>
      <c r="D113" s="67" t="s">
        <v>1175</v>
      </c>
      <c r="E113" s="324" t="s">
        <v>911</v>
      </c>
      <c r="F113" s="324" t="s">
        <v>820</v>
      </c>
      <c r="G113" s="74" t="s">
        <v>2445</v>
      </c>
      <c r="H113" s="246">
        <v>7161</v>
      </c>
      <c r="I113" s="69">
        <v>0.41</v>
      </c>
      <c r="J113" s="241">
        <f t="shared" si="9"/>
        <v>4224.990000000001</v>
      </c>
      <c r="K113" s="267">
        <f>IF(J113=" "," ",IF(J113=0," ",J113/Currency!$C$11))</f>
        <v>4345.803332647604</v>
      </c>
      <c r="L113" s="70">
        <f>IF(J113=" "," ",IF(J113=0," ",$J113*VLOOKUP($L$9,Currency!$A$3:$C$8,3,0)))</f>
        <v>2778.5019071419183</v>
      </c>
      <c r="M113" s="63">
        <f t="shared" si="10"/>
        <v>0.51</v>
      </c>
      <c r="N113" s="265">
        <f t="shared" si="7"/>
        <v>3509</v>
      </c>
      <c r="O113" s="37"/>
      <c r="P113" s="65" t="s">
        <v>479</v>
      </c>
      <c r="Q113" s="65" t="s">
        <v>479</v>
      </c>
      <c r="R113" s="65" t="s">
        <v>479</v>
      </c>
      <c r="S113" s="65" t="s">
        <v>479</v>
      </c>
      <c r="T113" s="65" t="s">
        <v>479</v>
      </c>
      <c r="U113" s="65" t="s">
        <v>479</v>
      </c>
    </row>
    <row r="114" spans="1:21" ht="25.5" customHeight="1">
      <c r="A114" s="61" t="str">
        <f t="shared" si="8"/>
        <v> </v>
      </c>
      <c r="B114" s="30" t="s">
        <v>1721</v>
      </c>
      <c r="C114" s="87" t="s">
        <v>2017</v>
      </c>
      <c r="D114" s="67" t="s">
        <v>1175</v>
      </c>
      <c r="E114" s="324" t="s">
        <v>911</v>
      </c>
      <c r="F114" s="324" t="s">
        <v>820</v>
      </c>
      <c r="G114" s="74" t="s">
        <v>2445</v>
      </c>
      <c r="H114" s="246">
        <v>9366</v>
      </c>
      <c r="I114" s="69">
        <v>0.41</v>
      </c>
      <c r="J114" s="241">
        <f t="shared" si="9"/>
        <v>5525.9400000000005</v>
      </c>
      <c r="K114" s="267">
        <f>IF(J114=" "," ",IF(J114=0," ",J114/Currency!$C$11))</f>
        <v>5683.95391894672</v>
      </c>
      <c r="L114" s="70">
        <f>IF(J114=" "," ",IF(J114=0," ",$J114*VLOOKUP($L$9,Currency!$A$3:$C$8,3,0)))</f>
        <v>3634.0523477574648</v>
      </c>
      <c r="M114" s="63">
        <f t="shared" si="10"/>
        <v>0.51</v>
      </c>
      <c r="N114" s="265">
        <f t="shared" si="7"/>
        <v>4589</v>
      </c>
      <c r="O114" s="37"/>
      <c r="P114" s="65" t="s">
        <v>479</v>
      </c>
      <c r="Q114" s="65" t="s">
        <v>479</v>
      </c>
      <c r="R114" s="65" t="s">
        <v>479</v>
      </c>
      <c r="S114" s="65" t="s">
        <v>479</v>
      </c>
      <c r="T114" s="65" t="s">
        <v>479</v>
      </c>
      <c r="U114" s="65" t="s">
        <v>479</v>
      </c>
    </row>
    <row r="115" spans="1:21" ht="25.5" customHeight="1">
      <c r="A115" s="61" t="str">
        <f t="shared" si="8"/>
        <v> </v>
      </c>
      <c r="B115" s="30" t="s">
        <v>267</v>
      </c>
      <c r="C115" s="87" t="s">
        <v>2018</v>
      </c>
      <c r="D115" s="67" t="s">
        <v>1175</v>
      </c>
      <c r="E115" s="324" t="s">
        <v>911</v>
      </c>
      <c r="F115" s="324" t="s">
        <v>820</v>
      </c>
      <c r="G115" s="74" t="s">
        <v>2445</v>
      </c>
      <c r="H115" s="246">
        <v>3854</v>
      </c>
      <c r="I115" s="69">
        <v>0.41</v>
      </c>
      <c r="J115" s="241">
        <f t="shared" si="9"/>
        <v>2273.86</v>
      </c>
      <c r="K115" s="267">
        <f>IF(J115=" "," ",IF(J115=0," ",J115/Currency!$C$11))</f>
        <v>2338.8808887060277</v>
      </c>
      <c r="L115" s="70">
        <f>IF(J115=" "," ",IF(J115=0," ",$J115*VLOOKUP($L$9,Currency!$A$3:$C$8,3,0)))</f>
        <v>1495.3702485860845</v>
      </c>
      <c r="M115" s="63">
        <f t="shared" si="10"/>
        <v>0.51</v>
      </c>
      <c r="N115" s="265">
        <f t="shared" si="7"/>
        <v>1888</v>
      </c>
      <c r="O115" s="37"/>
      <c r="P115" s="65" t="s">
        <v>479</v>
      </c>
      <c r="Q115" s="65" t="s">
        <v>479</v>
      </c>
      <c r="R115" s="65" t="s">
        <v>479</v>
      </c>
      <c r="S115" s="65" t="s">
        <v>479</v>
      </c>
      <c r="T115" s="65" t="s">
        <v>479</v>
      </c>
      <c r="U115" s="65" t="s">
        <v>479</v>
      </c>
    </row>
    <row r="116" spans="1:21" ht="25.5" customHeight="1">
      <c r="A116" s="61" t="str">
        <f t="shared" si="8"/>
        <v> </v>
      </c>
      <c r="B116" s="30" t="s">
        <v>268</v>
      </c>
      <c r="C116" s="87" t="s">
        <v>2019</v>
      </c>
      <c r="D116" s="67" t="s">
        <v>1175</v>
      </c>
      <c r="E116" s="324" t="s">
        <v>911</v>
      </c>
      <c r="F116" s="324" t="s">
        <v>820</v>
      </c>
      <c r="G116" s="74" t="s">
        <v>2445</v>
      </c>
      <c r="H116" s="246">
        <v>2751</v>
      </c>
      <c r="I116" s="69">
        <v>0.41</v>
      </c>
      <c r="J116" s="241">
        <f t="shared" si="9"/>
        <v>1623.0900000000001</v>
      </c>
      <c r="K116" s="267">
        <f>IF(J116=" "," ",IF(J116=0," ",J116/Currency!$C$11))</f>
        <v>1669.5021600493728</v>
      </c>
      <c r="L116" s="70">
        <f>IF(J116=" "," ",IF(J116=0," ",$J116*VLOOKUP($L$9,Currency!$A$3:$C$8,3,0)))</f>
        <v>1067.4010259108247</v>
      </c>
      <c r="M116" s="63">
        <f t="shared" si="10"/>
        <v>0.51</v>
      </c>
      <c r="N116" s="265">
        <f t="shared" si="7"/>
        <v>1348</v>
      </c>
      <c r="O116" s="37"/>
      <c r="P116" s="65" t="s">
        <v>479</v>
      </c>
      <c r="Q116" s="65" t="s">
        <v>479</v>
      </c>
      <c r="R116" s="65" t="s">
        <v>479</v>
      </c>
      <c r="S116" s="65" t="s">
        <v>479</v>
      </c>
      <c r="T116" s="65" t="s">
        <v>479</v>
      </c>
      <c r="U116" s="65" t="s">
        <v>479</v>
      </c>
    </row>
    <row r="117" spans="1:21" ht="25.5" customHeight="1">
      <c r="A117" s="61"/>
      <c r="B117" s="30"/>
      <c r="C117" s="84" t="s">
        <v>120</v>
      </c>
      <c r="D117" s="67"/>
      <c r="E117" s="324" t="s">
        <v>479</v>
      </c>
      <c r="F117" s="324"/>
      <c r="G117" s="74"/>
      <c r="H117" s="246"/>
      <c r="I117" s="69"/>
      <c r="J117" s="241" t="str">
        <f t="shared" si="9"/>
        <v> </v>
      </c>
      <c r="K117" s="267" t="str">
        <f>IF(J117=" "," ",IF(J117=0," ",J117/Currency!$C$11))</f>
        <v> </v>
      </c>
      <c r="L117" s="70" t="str">
        <f>IF(J117=" "," ",IF(J117=0," ",$J117*VLOOKUP($L$9,Currency!$A$3:$C$8,3,0)))</f>
        <v> </v>
      </c>
      <c r="M117" s="63" t="str">
        <f t="shared" si="10"/>
        <v> </v>
      </c>
      <c r="N117" s="265" t="str">
        <f t="shared" si="7"/>
        <v> </v>
      </c>
      <c r="O117" s="37"/>
      <c r="P117" s="65" t="s">
        <v>479</v>
      </c>
      <c r="Q117" s="65" t="s">
        <v>479</v>
      </c>
      <c r="R117" s="65" t="s">
        <v>479</v>
      </c>
      <c r="S117" s="65" t="s">
        <v>479</v>
      </c>
      <c r="T117" s="65" t="s">
        <v>479</v>
      </c>
      <c r="U117" s="65" t="s">
        <v>479</v>
      </c>
    </row>
    <row r="118" spans="1:21" ht="25.5" customHeight="1">
      <c r="A118" s="61" t="str">
        <f aca="true" t="shared" si="11" ref="A118:A146">IF(P118="X","C",IF(Q118="X","C",IF(R118="X","C",IF(S118="X","C",IF(T118="X","C",IF(U118="X","C"," "))))))</f>
        <v> </v>
      </c>
      <c r="B118" s="30" t="s">
        <v>457</v>
      </c>
      <c r="C118" s="87" t="s">
        <v>458</v>
      </c>
      <c r="D118" s="67" t="s">
        <v>2504</v>
      </c>
      <c r="E118" s="324" t="s">
        <v>983</v>
      </c>
      <c r="F118" s="324" t="s">
        <v>820</v>
      </c>
      <c r="G118" s="74" t="s">
        <v>1176</v>
      </c>
      <c r="H118" s="246">
        <v>0</v>
      </c>
      <c r="I118" s="69">
        <v>0</v>
      </c>
      <c r="J118" s="241" t="str">
        <f t="shared" si="9"/>
        <v> </v>
      </c>
      <c r="K118" s="267" t="str">
        <f>IF(J118=" "," ",IF(J118=0," ",J118/Currency!$C$11))</f>
        <v> </v>
      </c>
      <c r="L118" s="70" t="str">
        <f>IF(J118=" "," ",IF(J118=0," ",$J118*VLOOKUP($L$9,Currency!$A$3:$C$8,3,0)))</f>
        <v> </v>
      </c>
      <c r="M118" s="63" t="str">
        <f t="shared" si="10"/>
        <v> </v>
      </c>
      <c r="N118" s="265" t="str">
        <f t="shared" si="7"/>
        <v> </v>
      </c>
      <c r="O118" s="37"/>
      <c r="P118" s="65" t="s">
        <v>479</v>
      </c>
      <c r="Q118" s="65" t="s">
        <v>479</v>
      </c>
      <c r="R118" s="65" t="s">
        <v>479</v>
      </c>
      <c r="S118" s="65" t="s">
        <v>479</v>
      </c>
      <c r="T118" s="65" t="s">
        <v>479</v>
      </c>
      <c r="U118" s="65" t="s">
        <v>479</v>
      </c>
    </row>
    <row r="119" spans="1:21" ht="25.5" customHeight="1">
      <c r="A119" s="61" t="str">
        <f t="shared" si="11"/>
        <v> </v>
      </c>
      <c r="B119" s="30" t="s">
        <v>459</v>
      </c>
      <c r="C119" s="87" t="s">
        <v>2597</v>
      </c>
      <c r="D119" s="67" t="s">
        <v>2504</v>
      </c>
      <c r="E119" s="324" t="s">
        <v>983</v>
      </c>
      <c r="F119" s="324" t="s">
        <v>820</v>
      </c>
      <c r="G119" s="74" t="s">
        <v>1176</v>
      </c>
      <c r="H119" s="246">
        <v>0</v>
      </c>
      <c r="I119" s="69">
        <v>0</v>
      </c>
      <c r="J119" s="241" t="str">
        <f t="shared" si="9"/>
        <v> </v>
      </c>
      <c r="K119" s="267" t="str">
        <f>IF(J119=" "," ",IF(J119=0," ",J119/Currency!$C$11))</f>
        <v> </v>
      </c>
      <c r="L119" s="70" t="str">
        <f>IF(J119=" "," ",IF(J119=0," ",$J119*VLOOKUP($L$9,Currency!$A$3:$C$8,3,0)))</f>
        <v> </v>
      </c>
      <c r="M119" s="63" t="str">
        <f t="shared" si="10"/>
        <v> </v>
      </c>
      <c r="N119" s="265" t="str">
        <f t="shared" si="7"/>
        <v> </v>
      </c>
      <c r="O119" s="37"/>
      <c r="P119" s="65" t="s">
        <v>479</v>
      </c>
      <c r="Q119" s="65" t="s">
        <v>479</v>
      </c>
      <c r="R119" s="65" t="s">
        <v>479</v>
      </c>
      <c r="S119" s="65" t="s">
        <v>479</v>
      </c>
      <c r="T119" s="65" t="s">
        <v>479</v>
      </c>
      <c r="U119" s="65" t="s">
        <v>479</v>
      </c>
    </row>
    <row r="120" spans="1:21" ht="25.5" customHeight="1">
      <c r="A120" s="61" t="str">
        <f t="shared" si="11"/>
        <v> </v>
      </c>
      <c r="B120" s="30" t="s">
        <v>2598</v>
      </c>
      <c r="C120" s="87" t="s">
        <v>2599</v>
      </c>
      <c r="D120" s="67" t="s">
        <v>2504</v>
      </c>
      <c r="E120" s="324" t="s">
        <v>983</v>
      </c>
      <c r="F120" s="324" t="s">
        <v>820</v>
      </c>
      <c r="G120" s="74" t="s">
        <v>1176</v>
      </c>
      <c r="H120" s="246">
        <v>0</v>
      </c>
      <c r="I120" s="69">
        <v>0</v>
      </c>
      <c r="J120" s="241" t="str">
        <f t="shared" si="9"/>
        <v> </v>
      </c>
      <c r="K120" s="267" t="str">
        <f>IF(J120=" "," ",IF(J120=0," ",J120/Currency!$C$11))</f>
        <v> </v>
      </c>
      <c r="L120" s="70" t="str">
        <f>IF(J120=" "," ",IF(J120=0," ",$J120*VLOOKUP($L$9,Currency!$A$3:$C$8,3,0)))</f>
        <v> </v>
      </c>
      <c r="M120" s="63" t="str">
        <f t="shared" si="10"/>
        <v> </v>
      </c>
      <c r="N120" s="265" t="str">
        <f t="shared" si="7"/>
        <v> </v>
      </c>
      <c r="O120" s="37"/>
      <c r="P120" s="65" t="s">
        <v>479</v>
      </c>
      <c r="Q120" s="65" t="s">
        <v>479</v>
      </c>
      <c r="R120" s="65" t="s">
        <v>479</v>
      </c>
      <c r="S120" s="65" t="s">
        <v>479</v>
      </c>
      <c r="T120" s="65" t="s">
        <v>479</v>
      </c>
      <c r="U120" s="65" t="s">
        <v>479</v>
      </c>
    </row>
    <row r="121" spans="1:21" ht="25.5" customHeight="1">
      <c r="A121" s="61" t="str">
        <f t="shared" si="11"/>
        <v> </v>
      </c>
      <c r="B121" s="30" t="s">
        <v>245</v>
      </c>
      <c r="C121" s="87" t="s">
        <v>2591</v>
      </c>
      <c r="D121" s="67" t="s">
        <v>2504</v>
      </c>
      <c r="E121" s="324" t="s">
        <v>983</v>
      </c>
      <c r="F121" s="324" t="s">
        <v>820</v>
      </c>
      <c r="G121" s="74" t="s">
        <v>1176</v>
      </c>
      <c r="H121" s="246">
        <v>0</v>
      </c>
      <c r="I121" s="69">
        <v>0</v>
      </c>
      <c r="J121" s="241" t="str">
        <f t="shared" si="9"/>
        <v> </v>
      </c>
      <c r="K121" s="267" t="str">
        <f>IF(J121=" "," ",IF(J121=0," ",J121/Currency!$C$11))</f>
        <v> </v>
      </c>
      <c r="L121" s="70" t="str">
        <f>IF(J121=" "," ",IF(J121=0," ",$J121*VLOOKUP($L$9,Currency!$A$3:$C$8,3,0)))</f>
        <v> </v>
      </c>
      <c r="M121" s="63" t="str">
        <f t="shared" si="10"/>
        <v> </v>
      </c>
      <c r="N121" s="265" t="str">
        <f t="shared" si="7"/>
        <v> </v>
      </c>
      <c r="O121" s="37"/>
      <c r="P121" s="65" t="s">
        <v>479</v>
      </c>
      <c r="Q121" s="65" t="s">
        <v>479</v>
      </c>
      <c r="R121" s="65" t="s">
        <v>479</v>
      </c>
      <c r="S121" s="65" t="s">
        <v>479</v>
      </c>
      <c r="T121" s="65" t="s">
        <v>479</v>
      </c>
      <c r="U121" s="65" t="s">
        <v>479</v>
      </c>
    </row>
    <row r="122" spans="1:21" ht="25.5" customHeight="1">
      <c r="A122" s="61" t="str">
        <f t="shared" si="11"/>
        <v> </v>
      </c>
      <c r="B122" s="30" t="s">
        <v>2592</v>
      </c>
      <c r="C122" s="87" t="s">
        <v>2593</v>
      </c>
      <c r="D122" s="67" t="s">
        <v>2504</v>
      </c>
      <c r="E122" s="324" t="s">
        <v>983</v>
      </c>
      <c r="F122" s="324" t="s">
        <v>820</v>
      </c>
      <c r="G122" s="74" t="s">
        <v>1176</v>
      </c>
      <c r="H122" s="246">
        <v>0</v>
      </c>
      <c r="I122" s="69">
        <v>0</v>
      </c>
      <c r="J122" s="241" t="str">
        <f t="shared" si="9"/>
        <v> </v>
      </c>
      <c r="K122" s="267" t="str">
        <f>IF(J122=" "," ",IF(J122=0," ",J122/Currency!$C$11))</f>
        <v> </v>
      </c>
      <c r="L122" s="70" t="str">
        <f>IF(J122=" "," ",IF(J122=0," ",$J122*VLOOKUP($L$9,Currency!$A$3:$C$8,3,0)))</f>
        <v> </v>
      </c>
      <c r="M122" s="63" t="str">
        <f t="shared" si="10"/>
        <v> </v>
      </c>
      <c r="N122" s="265" t="str">
        <f t="shared" si="7"/>
        <v> </v>
      </c>
      <c r="O122" s="37"/>
      <c r="P122" s="65" t="s">
        <v>479</v>
      </c>
      <c r="Q122" s="65" t="s">
        <v>479</v>
      </c>
      <c r="R122" s="65" t="s">
        <v>479</v>
      </c>
      <c r="S122" s="65" t="s">
        <v>479</v>
      </c>
      <c r="T122" s="65" t="s">
        <v>479</v>
      </c>
      <c r="U122" s="65" t="s">
        <v>479</v>
      </c>
    </row>
    <row r="123" spans="1:21" ht="25.5" customHeight="1">
      <c r="A123" s="61" t="str">
        <f t="shared" si="11"/>
        <v> </v>
      </c>
      <c r="B123" s="30" t="s">
        <v>2594</v>
      </c>
      <c r="C123" s="87" t="s">
        <v>2595</v>
      </c>
      <c r="D123" s="67" t="s">
        <v>2504</v>
      </c>
      <c r="E123" s="324" t="s">
        <v>983</v>
      </c>
      <c r="F123" s="324" t="s">
        <v>820</v>
      </c>
      <c r="G123" s="74" t="s">
        <v>1176</v>
      </c>
      <c r="H123" s="246">
        <v>0</v>
      </c>
      <c r="I123" s="69">
        <v>0</v>
      </c>
      <c r="J123" s="241" t="str">
        <f t="shared" si="9"/>
        <v> </v>
      </c>
      <c r="K123" s="267" t="str">
        <f>IF(J123=" "," ",IF(J123=0," ",J123/Currency!$C$11))</f>
        <v> </v>
      </c>
      <c r="L123" s="70" t="str">
        <f>IF(J123=" "," ",IF(J123=0," ",$J123*VLOOKUP($L$9,Currency!$A$3:$C$8,3,0)))</f>
        <v> </v>
      </c>
      <c r="M123" s="63" t="str">
        <f t="shared" si="10"/>
        <v> </v>
      </c>
      <c r="N123" s="265" t="str">
        <f t="shared" si="7"/>
        <v> </v>
      </c>
      <c r="O123" s="37"/>
      <c r="P123" s="65" t="s">
        <v>479</v>
      </c>
      <c r="Q123" s="65" t="s">
        <v>479</v>
      </c>
      <c r="R123" s="65" t="s">
        <v>479</v>
      </c>
      <c r="S123" s="65" t="s">
        <v>479</v>
      </c>
      <c r="T123" s="65" t="s">
        <v>479</v>
      </c>
      <c r="U123" s="65" t="s">
        <v>479</v>
      </c>
    </row>
    <row r="124" spans="1:21" ht="25.5" customHeight="1">
      <c r="A124" s="61" t="str">
        <f t="shared" si="11"/>
        <v> </v>
      </c>
      <c r="B124" s="30" t="s">
        <v>2596</v>
      </c>
      <c r="C124" s="87" t="s">
        <v>2732</v>
      </c>
      <c r="D124" s="67" t="s">
        <v>2504</v>
      </c>
      <c r="E124" s="324" t="s">
        <v>983</v>
      </c>
      <c r="F124" s="324" t="s">
        <v>820</v>
      </c>
      <c r="G124" s="74" t="s">
        <v>1176</v>
      </c>
      <c r="H124" s="246">
        <v>0</v>
      </c>
      <c r="I124" s="69">
        <v>0</v>
      </c>
      <c r="J124" s="241" t="str">
        <f t="shared" si="9"/>
        <v> </v>
      </c>
      <c r="K124" s="267" t="str">
        <f>IF(J124=" "," ",IF(J124=0," ",J124/Currency!$C$11))</f>
        <v> </v>
      </c>
      <c r="L124" s="70" t="str">
        <f>IF(J124=" "," ",IF(J124=0," ",$J124*VLOOKUP($L$9,Currency!$A$3:$C$8,3,0)))</f>
        <v> </v>
      </c>
      <c r="M124" s="63" t="str">
        <f t="shared" si="10"/>
        <v> </v>
      </c>
      <c r="N124" s="265" t="str">
        <f t="shared" si="7"/>
        <v> </v>
      </c>
      <c r="O124" s="37"/>
      <c r="P124" s="65" t="s">
        <v>479</v>
      </c>
      <c r="Q124" s="65" t="s">
        <v>479</v>
      </c>
      <c r="R124" s="65" t="s">
        <v>479</v>
      </c>
      <c r="S124" s="65" t="s">
        <v>479</v>
      </c>
      <c r="T124" s="65" t="s">
        <v>479</v>
      </c>
      <c r="U124" s="65" t="s">
        <v>479</v>
      </c>
    </row>
    <row r="125" spans="1:21" ht="25.5" customHeight="1">
      <c r="A125" s="61" t="str">
        <f t="shared" si="11"/>
        <v> </v>
      </c>
      <c r="B125" s="30" t="s">
        <v>2733</v>
      </c>
      <c r="C125" s="87" t="s">
        <v>2734</v>
      </c>
      <c r="D125" s="67" t="s">
        <v>2504</v>
      </c>
      <c r="E125" s="324" t="s">
        <v>983</v>
      </c>
      <c r="F125" s="324" t="s">
        <v>820</v>
      </c>
      <c r="G125" s="74" t="s">
        <v>1176</v>
      </c>
      <c r="H125" s="246">
        <v>0</v>
      </c>
      <c r="I125" s="69">
        <v>0</v>
      </c>
      <c r="J125" s="241" t="str">
        <f t="shared" si="9"/>
        <v> </v>
      </c>
      <c r="K125" s="267" t="str">
        <f>IF(J125=" "," ",IF(J125=0," ",J125/Currency!$C$11))</f>
        <v> </v>
      </c>
      <c r="L125" s="70" t="str">
        <f>IF(J125=" "," ",IF(J125=0," ",$J125*VLOOKUP($L$9,Currency!$A$3:$C$8,3,0)))</f>
        <v> </v>
      </c>
      <c r="M125" s="63" t="str">
        <f t="shared" si="10"/>
        <v> </v>
      </c>
      <c r="N125" s="265" t="str">
        <f t="shared" si="7"/>
        <v> </v>
      </c>
      <c r="O125" s="37"/>
      <c r="P125" s="65" t="s">
        <v>479</v>
      </c>
      <c r="Q125" s="65" t="s">
        <v>479</v>
      </c>
      <c r="R125" s="65" t="s">
        <v>479</v>
      </c>
      <c r="S125" s="65" t="s">
        <v>479</v>
      </c>
      <c r="T125" s="65" t="s">
        <v>479</v>
      </c>
      <c r="U125" s="65" t="s">
        <v>479</v>
      </c>
    </row>
    <row r="126" spans="1:21" ht="25.5" customHeight="1">
      <c r="A126" s="61" t="str">
        <f t="shared" si="11"/>
        <v> </v>
      </c>
      <c r="B126" s="30" t="s">
        <v>2735</v>
      </c>
      <c r="C126" s="87" t="s">
        <v>1127</v>
      </c>
      <c r="D126" s="67" t="s">
        <v>2504</v>
      </c>
      <c r="E126" s="324" t="s">
        <v>983</v>
      </c>
      <c r="F126" s="324" t="s">
        <v>820</v>
      </c>
      <c r="G126" s="74" t="s">
        <v>1176</v>
      </c>
      <c r="H126" s="246">
        <v>0</v>
      </c>
      <c r="I126" s="69">
        <v>0</v>
      </c>
      <c r="J126" s="241" t="str">
        <f t="shared" si="9"/>
        <v> </v>
      </c>
      <c r="K126" s="267" t="str">
        <f>IF(J126=" "," ",IF(J126=0," ",J126/Currency!$C$11))</f>
        <v> </v>
      </c>
      <c r="L126" s="70" t="str">
        <f>IF(J126=" "," ",IF(J126=0," ",$J126*VLOOKUP($L$9,Currency!$A$3:$C$8,3,0)))</f>
        <v> </v>
      </c>
      <c r="M126" s="63" t="str">
        <f t="shared" si="10"/>
        <v> </v>
      </c>
      <c r="N126" s="265" t="str">
        <f t="shared" si="7"/>
        <v> </v>
      </c>
      <c r="O126" s="37"/>
      <c r="P126" s="65" t="s">
        <v>479</v>
      </c>
      <c r="Q126" s="65" t="s">
        <v>479</v>
      </c>
      <c r="R126" s="65" t="s">
        <v>479</v>
      </c>
      <c r="S126" s="65" t="s">
        <v>479</v>
      </c>
      <c r="T126" s="65" t="s">
        <v>479</v>
      </c>
      <c r="U126" s="65" t="s">
        <v>479</v>
      </c>
    </row>
    <row r="127" spans="1:21" ht="25.5" customHeight="1">
      <c r="A127" s="61" t="str">
        <f t="shared" si="11"/>
        <v> </v>
      </c>
      <c r="B127" s="30" t="s">
        <v>1128</v>
      </c>
      <c r="C127" s="87" t="s">
        <v>1129</v>
      </c>
      <c r="D127" s="67" t="s">
        <v>2504</v>
      </c>
      <c r="E127" s="324" t="s">
        <v>983</v>
      </c>
      <c r="F127" s="324" t="s">
        <v>820</v>
      </c>
      <c r="G127" s="74" t="s">
        <v>1176</v>
      </c>
      <c r="H127" s="246">
        <v>0</v>
      </c>
      <c r="I127" s="69">
        <v>0</v>
      </c>
      <c r="J127" s="241" t="str">
        <f t="shared" si="9"/>
        <v> </v>
      </c>
      <c r="K127" s="267" t="str">
        <f>IF(J127=" "," ",IF(J127=0," ",J127/Currency!$C$11))</f>
        <v> </v>
      </c>
      <c r="L127" s="70" t="str">
        <f>IF(J127=" "," ",IF(J127=0," ",$J127*VLOOKUP($L$9,Currency!$A$3:$C$8,3,0)))</f>
        <v> </v>
      </c>
      <c r="M127" s="63" t="str">
        <f t="shared" si="10"/>
        <v> </v>
      </c>
      <c r="N127" s="265" t="str">
        <f t="shared" si="7"/>
        <v> </v>
      </c>
      <c r="O127" s="37"/>
      <c r="P127" s="65" t="s">
        <v>479</v>
      </c>
      <c r="Q127" s="65" t="s">
        <v>479</v>
      </c>
      <c r="R127" s="65" t="s">
        <v>479</v>
      </c>
      <c r="S127" s="65" t="s">
        <v>479</v>
      </c>
      <c r="T127" s="65" t="s">
        <v>479</v>
      </c>
      <c r="U127" s="65" t="s">
        <v>479</v>
      </c>
    </row>
    <row r="128" spans="1:21" ht="25.5" customHeight="1">
      <c r="A128" s="61" t="str">
        <f t="shared" si="11"/>
        <v> </v>
      </c>
      <c r="B128" s="30" t="s">
        <v>1130</v>
      </c>
      <c r="C128" s="87" t="s">
        <v>1131</v>
      </c>
      <c r="D128" s="67" t="s">
        <v>2504</v>
      </c>
      <c r="E128" s="324" t="s">
        <v>983</v>
      </c>
      <c r="F128" s="324" t="s">
        <v>820</v>
      </c>
      <c r="G128" s="74" t="s">
        <v>1176</v>
      </c>
      <c r="H128" s="246">
        <v>0</v>
      </c>
      <c r="I128" s="69">
        <v>0</v>
      </c>
      <c r="J128" s="241" t="str">
        <f t="shared" si="9"/>
        <v> </v>
      </c>
      <c r="K128" s="267" t="str">
        <f>IF(J128=" "," ",IF(J128=0," ",J128/Currency!$C$11))</f>
        <v> </v>
      </c>
      <c r="L128" s="70" t="str">
        <f>IF(J128=" "," ",IF(J128=0," ",$J128*VLOOKUP($L$9,Currency!$A$3:$C$8,3,0)))</f>
        <v> </v>
      </c>
      <c r="M128" s="63" t="str">
        <f t="shared" si="10"/>
        <v> </v>
      </c>
      <c r="N128" s="265" t="str">
        <f t="shared" si="7"/>
        <v> </v>
      </c>
      <c r="O128" s="37"/>
      <c r="P128" s="65" t="s">
        <v>479</v>
      </c>
      <c r="Q128" s="65" t="s">
        <v>479</v>
      </c>
      <c r="R128" s="65" t="s">
        <v>479</v>
      </c>
      <c r="S128" s="65" t="s">
        <v>479</v>
      </c>
      <c r="T128" s="65" t="s">
        <v>479</v>
      </c>
      <c r="U128" s="65" t="s">
        <v>479</v>
      </c>
    </row>
    <row r="129" spans="1:21" ht="25.5" customHeight="1">
      <c r="A129" s="61" t="str">
        <f t="shared" si="11"/>
        <v> </v>
      </c>
      <c r="B129" s="30" t="s">
        <v>1132</v>
      </c>
      <c r="C129" s="87" t="s">
        <v>1773</v>
      </c>
      <c r="D129" s="67" t="s">
        <v>2504</v>
      </c>
      <c r="E129" s="324" t="s">
        <v>983</v>
      </c>
      <c r="F129" s="324" t="s">
        <v>820</v>
      </c>
      <c r="G129" s="74" t="s">
        <v>1176</v>
      </c>
      <c r="H129" s="246">
        <v>0</v>
      </c>
      <c r="I129" s="69">
        <v>0</v>
      </c>
      <c r="J129" s="241" t="str">
        <f t="shared" si="9"/>
        <v> </v>
      </c>
      <c r="K129" s="267" t="str">
        <f>IF(J129=" "," ",IF(J129=0," ",J129/Currency!$C$11))</f>
        <v> </v>
      </c>
      <c r="L129" s="70" t="str">
        <f>IF(J129=" "," ",IF(J129=0," ",$J129*VLOOKUP($L$9,Currency!$A$3:$C$8,3,0)))</f>
        <v> </v>
      </c>
      <c r="M129" s="63" t="str">
        <f t="shared" si="10"/>
        <v> </v>
      </c>
      <c r="N129" s="265" t="str">
        <f t="shared" si="7"/>
        <v> </v>
      </c>
      <c r="O129" s="37"/>
      <c r="P129" s="65" t="s">
        <v>479</v>
      </c>
      <c r="Q129" s="65" t="s">
        <v>479</v>
      </c>
      <c r="R129" s="65" t="s">
        <v>479</v>
      </c>
      <c r="S129" s="65" t="s">
        <v>479</v>
      </c>
      <c r="T129" s="65" t="s">
        <v>479</v>
      </c>
      <c r="U129" s="65" t="s">
        <v>479</v>
      </c>
    </row>
    <row r="130" spans="1:21" ht="25.5" customHeight="1">
      <c r="A130" s="61" t="str">
        <f t="shared" si="11"/>
        <v> </v>
      </c>
      <c r="B130" s="30" t="s">
        <v>1774</v>
      </c>
      <c r="C130" s="87" t="s">
        <v>1775</v>
      </c>
      <c r="D130" s="67" t="s">
        <v>2504</v>
      </c>
      <c r="E130" s="324" t="s">
        <v>983</v>
      </c>
      <c r="F130" s="324" t="s">
        <v>820</v>
      </c>
      <c r="G130" s="74" t="s">
        <v>1176</v>
      </c>
      <c r="H130" s="246">
        <v>0</v>
      </c>
      <c r="I130" s="69">
        <v>0</v>
      </c>
      <c r="J130" s="241" t="str">
        <f t="shared" si="9"/>
        <v> </v>
      </c>
      <c r="K130" s="267" t="str">
        <f>IF(J130=" "," ",IF(J130=0," ",J130/Currency!$C$11))</f>
        <v> </v>
      </c>
      <c r="L130" s="70" t="str">
        <f>IF(J130=" "," ",IF(J130=0," ",$J130*VLOOKUP($L$9,Currency!$A$3:$C$8,3,0)))</f>
        <v> </v>
      </c>
      <c r="M130" s="63" t="str">
        <f t="shared" si="10"/>
        <v> </v>
      </c>
      <c r="N130" s="265" t="str">
        <f t="shared" si="7"/>
        <v> </v>
      </c>
      <c r="O130" s="37"/>
      <c r="P130" s="65" t="s">
        <v>479</v>
      </c>
      <c r="Q130" s="65" t="s">
        <v>479</v>
      </c>
      <c r="R130" s="65" t="s">
        <v>479</v>
      </c>
      <c r="S130" s="65" t="s">
        <v>479</v>
      </c>
      <c r="T130" s="65" t="s">
        <v>479</v>
      </c>
      <c r="U130" s="65" t="s">
        <v>479</v>
      </c>
    </row>
    <row r="131" spans="1:21" ht="25.5" customHeight="1">
      <c r="A131" s="61" t="str">
        <f t="shared" si="11"/>
        <v> </v>
      </c>
      <c r="B131" s="30" t="s">
        <v>1776</v>
      </c>
      <c r="C131" s="87" t="s">
        <v>2348</v>
      </c>
      <c r="D131" s="67" t="s">
        <v>2504</v>
      </c>
      <c r="E131" s="324" t="s">
        <v>983</v>
      </c>
      <c r="F131" s="324" t="s">
        <v>820</v>
      </c>
      <c r="G131" s="74" t="s">
        <v>1176</v>
      </c>
      <c r="H131" s="246">
        <v>0</v>
      </c>
      <c r="I131" s="69">
        <v>0</v>
      </c>
      <c r="J131" s="241" t="str">
        <f t="shared" si="9"/>
        <v> </v>
      </c>
      <c r="K131" s="267" t="str">
        <f>IF(J131=" "," ",IF(J131=0," ",J131/Currency!$C$11))</f>
        <v> </v>
      </c>
      <c r="L131" s="70" t="str">
        <f>IF(J131=" "," ",IF(J131=0," ",$J131*VLOOKUP($L$9,Currency!$A$3:$C$8,3,0)))</f>
        <v> </v>
      </c>
      <c r="M131" s="63" t="str">
        <f t="shared" si="10"/>
        <v> </v>
      </c>
      <c r="N131" s="265" t="str">
        <f t="shared" si="7"/>
        <v> </v>
      </c>
      <c r="O131" s="37"/>
      <c r="P131" s="65" t="s">
        <v>479</v>
      </c>
      <c r="Q131" s="65" t="s">
        <v>479</v>
      </c>
      <c r="R131" s="65" t="s">
        <v>479</v>
      </c>
      <c r="S131" s="65" t="s">
        <v>479</v>
      </c>
      <c r="T131" s="65" t="s">
        <v>479</v>
      </c>
      <c r="U131" s="65" t="s">
        <v>479</v>
      </c>
    </row>
    <row r="132" spans="1:26" s="22" customFormat="1" ht="25.5" customHeight="1">
      <c r="A132" s="61" t="str">
        <f t="shared" si="11"/>
        <v> </v>
      </c>
      <c r="B132" s="57"/>
      <c r="C132" s="83" t="s">
        <v>121</v>
      </c>
      <c r="D132" s="67"/>
      <c r="E132" s="324" t="s">
        <v>479</v>
      </c>
      <c r="F132" s="324"/>
      <c r="G132" s="79"/>
      <c r="H132" s="247" t="s">
        <v>479</v>
      </c>
      <c r="I132" s="80"/>
      <c r="J132" s="241" t="str">
        <f t="shared" si="9"/>
        <v> </v>
      </c>
      <c r="K132" s="267" t="str">
        <f>IF(J132=" "," ",IF(J132=0," ",J132/Currency!$C$11))</f>
        <v> </v>
      </c>
      <c r="L132" s="70" t="str">
        <f>IF(J132=" "," ",IF(J132=0," ",$J132*VLOOKUP($L$9,Currency!$A$3:$C$8,3,0)))</f>
        <v> </v>
      </c>
      <c r="M132" s="63" t="str">
        <f t="shared" si="10"/>
        <v> </v>
      </c>
      <c r="N132" s="265" t="str">
        <f t="shared" si="7"/>
        <v> </v>
      </c>
      <c r="O132" s="37"/>
      <c r="P132" s="65" t="s">
        <v>479</v>
      </c>
      <c r="Q132" s="65" t="s">
        <v>479</v>
      </c>
      <c r="R132" s="65" t="s">
        <v>479</v>
      </c>
      <c r="S132" s="65" t="s">
        <v>479</v>
      </c>
      <c r="T132" s="65" t="s">
        <v>479</v>
      </c>
      <c r="U132" s="65" t="s">
        <v>479</v>
      </c>
      <c r="V132" s="56"/>
      <c r="W132" s="56"/>
      <c r="X132" s="56"/>
      <c r="Y132" s="56"/>
      <c r="Z132" s="56"/>
    </row>
    <row r="133" spans="1:26" s="22" customFormat="1" ht="25.5" customHeight="1">
      <c r="A133" s="61" t="str">
        <f t="shared" si="11"/>
        <v> </v>
      </c>
      <c r="B133" s="57"/>
      <c r="C133" s="84" t="s">
        <v>2666</v>
      </c>
      <c r="D133" s="67"/>
      <c r="E133" s="324" t="s">
        <v>479</v>
      </c>
      <c r="F133" s="324"/>
      <c r="G133" s="79"/>
      <c r="H133" s="247"/>
      <c r="I133" s="80"/>
      <c r="J133" s="241"/>
      <c r="K133" s="267"/>
      <c r="L133" s="70"/>
      <c r="M133" s="63" t="str">
        <f t="shared" si="10"/>
        <v> </v>
      </c>
      <c r="N133" s="265"/>
      <c r="O133" s="37"/>
      <c r="P133" s="65" t="s">
        <v>479</v>
      </c>
      <c r="Q133" s="65" t="s">
        <v>479</v>
      </c>
      <c r="R133" s="65" t="s">
        <v>479</v>
      </c>
      <c r="S133" s="65" t="s">
        <v>479</v>
      </c>
      <c r="T133" s="65" t="s">
        <v>479</v>
      </c>
      <c r="U133" s="65" t="s">
        <v>479</v>
      </c>
      <c r="V133" s="56"/>
      <c r="W133" s="56"/>
      <c r="X133" s="56"/>
      <c r="Y133" s="56"/>
      <c r="Z133" s="56"/>
    </row>
    <row r="134" spans="1:26" s="22" customFormat="1" ht="25.5" customHeight="1">
      <c r="A134" s="61" t="str">
        <f t="shared" si="11"/>
        <v> </v>
      </c>
      <c r="B134" s="57" t="s">
        <v>2667</v>
      </c>
      <c r="C134" s="72" t="s">
        <v>2668</v>
      </c>
      <c r="D134" s="76" t="s">
        <v>1175</v>
      </c>
      <c r="E134" s="324" t="s">
        <v>911</v>
      </c>
      <c r="F134" s="324" t="s">
        <v>821</v>
      </c>
      <c r="G134" s="61" t="s">
        <v>2445</v>
      </c>
      <c r="H134" s="246">
        <v>6820</v>
      </c>
      <c r="I134" s="77">
        <v>0.41</v>
      </c>
      <c r="J134" s="241">
        <f aca="true" t="shared" si="12" ref="J134:J145">IF(H134=" "," ",IF(H134=0," ",H134*(1-I134)))</f>
        <v>4023.8000000000006</v>
      </c>
      <c r="K134" s="267">
        <f>IF(J134=" "," ",IF(J134=0," ",J134/Currency!$C$11))</f>
        <v>4138.860316807242</v>
      </c>
      <c r="L134" s="70">
        <f>IF(J134=" "," ",IF(J134=0," ",$J134*VLOOKUP($L$9,Currency!$A$3:$C$8,3,0)))</f>
        <v>2646.1922925161125</v>
      </c>
      <c r="M134" s="63">
        <f t="shared" si="10"/>
        <v>0.51</v>
      </c>
      <c r="N134" s="265">
        <f aca="true" t="shared" si="13" ref="N134:N145">IF(M134=" "," ",IF(M134=0," ",ROUND(H134*(1-M134),0)))</f>
        <v>3342</v>
      </c>
      <c r="O134" s="37"/>
      <c r="P134" s="65" t="s">
        <v>479</v>
      </c>
      <c r="Q134" s="65" t="s">
        <v>479</v>
      </c>
      <c r="R134" s="65" t="s">
        <v>479</v>
      </c>
      <c r="S134" s="65" t="s">
        <v>479</v>
      </c>
      <c r="T134" s="65" t="s">
        <v>479</v>
      </c>
      <c r="U134" s="65" t="s">
        <v>479</v>
      </c>
      <c r="V134" s="56"/>
      <c r="W134" s="56"/>
      <c r="X134" s="56"/>
      <c r="Y134" s="56"/>
      <c r="Z134" s="56"/>
    </row>
    <row r="135" spans="1:26" s="22" customFormat="1" ht="25.5" customHeight="1">
      <c r="A135" s="61" t="str">
        <f t="shared" si="11"/>
        <v> </v>
      </c>
      <c r="B135" s="57" t="s">
        <v>2669</v>
      </c>
      <c r="C135" s="72" t="s">
        <v>2670</v>
      </c>
      <c r="D135" s="76" t="s">
        <v>1175</v>
      </c>
      <c r="E135" s="324" t="s">
        <v>911</v>
      </c>
      <c r="F135" s="324" t="s">
        <v>821</v>
      </c>
      <c r="G135" s="61" t="s">
        <v>2445</v>
      </c>
      <c r="H135" s="246">
        <v>8395</v>
      </c>
      <c r="I135" s="77">
        <v>0.41</v>
      </c>
      <c r="J135" s="241">
        <f t="shared" si="12"/>
        <v>4953.050000000001</v>
      </c>
      <c r="K135" s="267">
        <f>IF(J135=" "," ",IF(J135=0," ",J135/Currency!$C$11))</f>
        <v>5094.682164163753</v>
      </c>
      <c r="L135" s="70">
        <f>IF(J135=" "," ",IF(J135=0," ",$J135*VLOOKUP($L$9,Currency!$A$3:$C$8,3,0)))</f>
        <v>3257.299750098646</v>
      </c>
      <c r="M135" s="63">
        <f t="shared" si="10"/>
        <v>0.51</v>
      </c>
      <c r="N135" s="265">
        <f t="shared" si="13"/>
        <v>4114</v>
      </c>
      <c r="O135" s="37"/>
      <c r="P135" s="65" t="s">
        <v>479</v>
      </c>
      <c r="Q135" s="65" t="s">
        <v>479</v>
      </c>
      <c r="R135" s="65" t="s">
        <v>479</v>
      </c>
      <c r="S135" s="65" t="s">
        <v>479</v>
      </c>
      <c r="T135" s="65" t="s">
        <v>479</v>
      </c>
      <c r="U135" s="65" t="s">
        <v>479</v>
      </c>
      <c r="V135" s="56"/>
      <c r="W135" s="56"/>
      <c r="X135" s="56"/>
      <c r="Y135" s="56"/>
      <c r="Z135" s="56"/>
    </row>
    <row r="136" spans="1:26" s="22" customFormat="1" ht="25.5" customHeight="1">
      <c r="A136" s="61" t="str">
        <f t="shared" si="11"/>
        <v> </v>
      </c>
      <c r="B136" s="57" t="s">
        <v>2671</v>
      </c>
      <c r="C136" s="72" t="s">
        <v>2672</v>
      </c>
      <c r="D136" s="76" t="s">
        <v>1175</v>
      </c>
      <c r="E136" s="324" t="s">
        <v>911</v>
      </c>
      <c r="F136" s="324" t="s">
        <v>821</v>
      </c>
      <c r="G136" s="61" t="s">
        <v>2445</v>
      </c>
      <c r="H136" s="246">
        <v>6820</v>
      </c>
      <c r="I136" s="77">
        <v>0.41</v>
      </c>
      <c r="J136" s="241">
        <f t="shared" si="12"/>
        <v>4023.8000000000006</v>
      </c>
      <c r="K136" s="267">
        <f>IF(J136=" "," ",IF(J136=0," ",J136/Currency!$C$11))</f>
        <v>4138.860316807242</v>
      </c>
      <c r="L136" s="70">
        <f>IF(J136=" "," ",IF(J136=0," ",$J136*VLOOKUP($L$9,Currency!$A$3:$C$8,3,0)))</f>
        <v>2646.1922925161125</v>
      </c>
      <c r="M136" s="63">
        <f t="shared" si="10"/>
        <v>0.51</v>
      </c>
      <c r="N136" s="265">
        <f t="shared" si="13"/>
        <v>3342</v>
      </c>
      <c r="O136" s="37"/>
      <c r="P136" s="65" t="s">
        <v>479</v>
      </c>
      <c r="Q136" s="65" t="s">
        <v>479</v>
      </c>
      <c r="R136" s="65" t="s">
        <v>479</v>
      </c>
      <c r="S136" s="65" t="s">
        <v>479</v>
      </c>
      <c r="T136" s="65" t="s">
        <v>479</v>
      </c>
      <c r="U136" s="65" t="s">
        <v>479</v>
      </c>
      <c r="V136" s="56"/>
      <c r="W136" s="56"/>
      <c r="X136" s="56"/>
      <c r="Y136" s="56"/>
      <c r="Z136" s="56"/>
    </row>
    <row r="137" spans="1:26" s="22" customFormat="1" ht="25.5" customHeight="1">
      <c r="A137" s="61" t="str">
        <f t="shared" si="11"/>
        <v> </v>
      </c>
      <c r="B137" s="57" t="s">
        <v>2673</v>
      </c>
      <c r="C137" s="72" t="s">
        <v>2674</v>
      </c>
      <c r="D137" s="76" t="s">
        <v>1175</v>
      </c>
      <c r="E137" s="324" t="s">
        <v>911</v>
      </c>
      <c r="F137" s="324" t="s">
        <v>821</v>
      </c>
      <c r="G137" s="61" t="s">
        <v>2445</v>
      </c>
      <c r="H137" s="246">
        <v>11545</v>
      </c>
      <c r="I137" s="77">
        <v>0.41</v>
      </c>
      <c r="J137" s="241">
        <f t="shared" si="12"/>
        <v>6811.550000000001</v>
      </c>
      <c r="K137" s="267">
        <f>IF(J137=" "," ",IF(J137=0," ",J137/Currency!$C$11))</f>
        <v>7006.325858876776</v>
      </c>
      <c r="L137" s="70">
        <f>IF(J137=" "," ",IF(J137=0," ",$J137*VLOOKUP($L$9,Currency!$A$3:$C$8,3,0)))</f>
        <v>4479.514665263712</v>
      </c>
      <c r="M137" s="63">
        <f t="shared" si="10"/>
        <v>0.51</v>
      </c>
      <c r="N137" s="265">
        <f t="shared" si="13"/>
        <v>5657</v>
      </c>
      <c r="O137" s="37"/>
      <c r="P137" s="65" t="s">
        <v>479</v>
      </c>
      <c r="Q137" s="65" t="s">
        <v>479</v>
      </c>
      <c r="R137" s="65" t="s">
        <v>479</v>
      </c>
      <c r="S137" s="65" t="s">
        <v>479</v>
      </c>
      <c r="T137" s="65" t="s">
        <v>479</v>
      </c>
      <c r="U137" s="65" t="s">
        <v>479</v>
      </c>
      <c r="V137" s="56"/>
      <c r="W137" s="56"/>
      <c r="X137" s="56"/>
      <c r="Y137" s="56"/>
      <c r="Z137" s="56"/>
    </row>
    <row r="138" spans="1:26" s="22" customFormat="1" ht="25.5" customHeight="1">
      <c r="A138" s="61" t="str">
        <f t="shared" si="11"/>
        <v> </v>
      </c>
      <c r="B138" s="57" t="s">
        <v>2675</v>
      </c>
      <c r="C138" s="72" t="s">
        <v>2676</v>
      </c>
      <c r="D138" s="76" t="s">
        <v>1175</v>
      </c>
      <c r="E138" s="324" t="s">
        <v>911</v>
      </c>
      <c r="F138" s="324" t="s">
        <v>821</v>
      </c>
      <c r="G138" s="61" t="s">
        <v>2445</v>
      </c>
      <c r="H138" s="246">
        <v>11545</v>
      </c>
      <c r="I138" s="77">
        <v>0.41</v>
      </c>
      <c r="J138" s="241">
        <f t="shared" si="12"/>
        <v>6811.550000000001</v>
      </c>
      <c r="K138" s="267">
        <f>IF(J138=" "," ",IF(J138=0," ",J138/Currency!$C$11))</f>
        <v>7006.325858876776</v>
      </c>
      <c r="L138" s="70">
        <f>IF(J138=" "," ",IF(J138=0," ",$J138*VLOOKUP($L$9,Currency!$A$3:$C$8,3,0)))</f>
        <v>4479.514665263712</v>
      </c>
      <c r="M138" s="63">
        <f t="shared" si="10"/>
        <v>0.51</v>
      </c>
      <c r="N138" s="265">
        <f t="shared" si="13"/>
        <v>5657</v>
      </c>
      <c r="O138" s="37"/>
      <c r="P138" s="65" t="s">
        <v>479</v>
      </c>
      <c r="Q138" s="65" t="s">
        <v>479</v>
      </c>
      <c r="R138" s="65" t="s">
        <v>479</v>
      </c>
      <c r="S138" s="65" t="s">
        <v>479</v>
      </c>
      <c r="T138" s="65" t="s">
        <v>479</v>
      </c>
      <c r="U138" s="65" t="s">
        <v>479</v>
      </c>
      <c r="V138" s="56"/>
      <c r="W138" s="56"/>
      <c r="X138" s="56"/>
      <c r="Y138" s="56"/>
      <c r="Z138" s="56"/>
    </row>
    <row r="139" spans="1:26" s="22" customFormat="1" ht="25.5" customHeight="1">
      <c r="A139" s="61" t="str">
        <f t="shared" si="11"/>
        <v> </v>
      </c>
      <c r="B139" s="57" t="s">
        <v>2677</v>
      </c>
      <c r="C139" s="72" t="s">
        <v>2678</v>
      </c>
      <c r="D139" s="76" t="s">
        <v>1175</v>
      </c>
      <c r="E139" s="324" t="s">
        <v>911</v>
      </c>
      <c r="F139" s="324" t="s">
        <v>821</v>
      </c>
      <c r="G139" s="61" t="s">
        <v>2445</v>
      </c>
      <c r="H139" s="246">
        <v>6820</v>
      </c>
      <c r="I139" s="77">
        <v>0.41</v>
      </c>
      <c r="J139" s="241">
        <f t="shared" si="12"/>
        <v>4023.8000000000006</v>
      </c>
      <c r="K139" s="267">
        <f>IF(J139=" "," ",IF(J139=0," ",J139/Currency!$C$11))</f>
        <v>4138.860316807242</v>
      </c>
      <c r="L139" s="70">
        <f>IF(J139=" "," ",IF(J139=0," ",$J139*VLOOKUP($L$9,Currency!$A$3:$C$8,3,0)))</f>
        <v>2646.1922925161125</v>
      </c>
      <c r="M139" s="63">
        <f t="shared" si="10"/>
        <v>0.51</v>
      </c>
      <c r="N139" s="265">
        <f t="shared" si="13"/>
        <v>3342</v>
      </c>
      <c r="O139" s="37"/>
      <c r="P139" s="65" t="s">
        <v>479</v>
      </c>
      <c r="Q139" s="65" t="s">
        <v>479</v>
      </c>
      <c r="R139" s="65" t="s">
        <v>479</v>
      </c>
      <c r="S139" s="65" t="s">
        <v>479</v>
      </c>
      <c r="T139" s="65" t="s">
        <v>479</v>
      </c>
      <c r="U139" s="65" t="s">
        <v>479</v>
      </c>
      <c r="V139" s="56"/>
      <c r="W139" s="56"/>
      <c r="X139" s="56"/>
      <c r="Y139" s="56"/>
      <c r="Z139" s="56"/>
    </row>
    <row r="140" spans="1:26" s="22" customFormat="1" ht="25.5" customHeight="1">
      <c r="A140" s="61" t="str">
        <f t="shared" si="11"/>
        <v> </v>
      </c>
      <c r="B140" s="57" t="s">
        <v>2679</v>
      </c>
      <c r="C140" s="72" t="s">
        <v>2680</v>
      </c>
      <c r="D140" s="76" t="s">
        <v>1175</v>
      </c>
      <c r="E140" s="324" t="s">
        <v>911</v>
      </c>
      <c r="F140" s="324" t="s">
        <v>821</v>
      </c>
      <c r="G140" s="61" t="s">
        <v>2445</v>
      </c>
      <c r="H140" s="246">
        <v>263</v>
      </c>
      <c r="I140" s="77">
        <v>0.41</v>
      </c>
      <c r="J140" s="241">
        <f t="shared" si="12"/>
        <v>155.17000000000002</v>
      </c>
      <c r="K140" s="267">
        <f>IF(J140=" "," ",IF(J140=0," ",J140/Currency!$C$11))</f>
        <v>159.6070767331825</v>
      </c>
      <c r="L140" s="70">
        <f>IF(J140=" "," ",IF(J140=0," ",$J140*VLOOKUP($L$9,Currency!$A$3:$C$8,3,0)))</f>
        <v>102.04524529790874</v>
      </c>
      <c r="M140" s="63">
        <f t="shared" si="10"/>
        <v>0.51</v>
      </c>
      <c r="N140" s="265">
        <f t="shared" si="13"/>
        <v>129</v>
      </c>
      <c r="O140" s="37"/>
      <c r="P140" s="65" t="s">
        <v>479</v>
      </c>
      <c r="Q140" s="65" t="s">
        <v>479</v>
      </c>
      <c r="R140" s="65" t="s">
        <v>479</v>
      </c>
      <c r="S140" s="65" t="s">
        <v>479</v>
      </c>
      <c r="T140" s="65" t="s">
        <v>479</v>
      </c>
      <c r="U140" s="65" t="s">
        <v>479</v>
      </c>
      <c r="V140" s="56"/>
      <c r="W140" s="56"/>
      <c r="X140" s="56"/>
      <c r="Y140" s="56"/>
      <c r="Z140" s="56"/>
    </row>
    <row r="141" spans="1:26" s="22" customFormat="1" ht="25.5" customHeight="1">
      <c r="A141" s="61" t="str">
        <f t="shared" si="11"/>
        <v> </v>
      </c>
      <c r="B141" s="57" t="s">
        <v>2681</v>
      </c>
      <c r="C141" s="72" t="s">
        <v>2682</v>
      </c>
      <c r="D141" s="76" t="s">
        <v>1175</v>
      </c>
      <c r="E141" s="324" t="s">
        <v>911</v>
      </c>
      <c r="F141" s="324" t="s">
        <v>821</v>
      </c>
      <c r="G141" s="61" t="s">
        <v>2445</v>
      </c>
      <c r="H141" s="246">
        <v>3145</v>
      </c>
      <c r="I141" s="77">
        <v>0.41</v>
      </c>
      <c r="J141" s="241">
        <f t="shared" si="12"/>
        <v>1855.5500000000002</v>
      </c>
      <c r="K141" s="267">
        <f>IF(J141=" "," ",IF(J141=0," ",J141/Currency!$C$11))</f>
        <v>1908.6093396420492</v>
      </c>
      <c r="L141" s="70">
        <f>IF(J141=" "," ",IF(J141=0," ",$J141*VLOOKUP($L$9,Currency!$A$3:$C$8,3,0)))</f>
        <v>1220.2748914902013</v>
      </c>
      <c r="M141" s="63">
        <f t="shared" si="10"/>
        <v>0.51</v>
      </c>
      <c r="N141" s="265">
        <f t="shared" si="13"/>
        <v>1541</v>
      </c>
      <c r="O141" s="37"/>
      <c r="P141" s="65" t="s">
        <v>479</v>
      </c>
      <c r="Q141" s="65" t="s">
        <v>479</v>
      </c>
      <c r="R141" s="65" t="s">
        <v>479</v>
      </c>
      <c r="S141" s="65" t="s">
        <v>479</v>
      </c>
      <c r="T141" s="65" t="s">
        <v>479</v>
      </c>
      <c r="U141" s="65" t="s">
        <v>479</v>
      </c>
      <c r="V141" s="56"/>
      <c r="W141" s="56"/>
      <c r="X141" s="56"/>
      <c r="Y141" s="56"/>
      <c r="Z141" s="56"/>
    </row>
    <row r="142" spans="1:26" s="22" customFormat="1" ht="25.5" customHeight="1">
      <c r="A142" s="61" t="str">
        <f t="shared" si="11"/>
        <v> </v>
      </c>
      <c r="B142" s="57" t="s">
        <v>2683</v>
      </c>
      <c r="C142" s="72" t="s">
        <v>2684</v>
      </c>
      <c r="D142" s="76" t="s">
        <v>1175</v>
      </c>
      <c r="E142" s="324" t="s">
        <v>911</v>
      </c>
      <c r="F142" s="324" t="s">
        <v>821</v>
      </c>
      <c r="G142" s="61" t="s">
        <v>2445</v>
      </c>
      <c r="H142" s="246">
        <v>6820</v>
      </c>
      <c r="I142" s="77">
        <v>0.41</v>
      </c>
      <c r="J142" s="241">
        <f t="shared" si="12"/>
        <v>4023.8000000000006</v>
      </c>
      <c r="K142" s="267">
        <f>IF(J142=" "," ",IF(J142=0," ",J142/Currency!$C$11))</f>
        <v>4138.860316807242</v>
      </c>
      <c r="L142" s="70">
        <f>IF(J142=" "," ",IF(J142=0," ",$J142*VLOOKUP($L$9,Currency!$A$3:$C$8,3,0)))</f>
        <v>2646.1922925161125</v>
      </c>
      <c r="M142" s="63">
        <f t="shared" si="10"/>
        <v>0.51</v>
      </c>
      <c r="N142" s="265">
        <f t="shared" si="13"/>
        <v>3342</v>
      </c>
      <c r="O142" s="37"/>
      <c r="P142" s="65" t="s">
        <v>479</v>
      </c>
      <c r="Q142" s="65" t="s">
        <v>479</v>
      </c>
      <c r="R142" s="65" t="s">
        <v>479</v>
      </c>
      <c r="S142" s="65" t="s">
        <v>479</v>
      </c>
      <c r="T142" s="65" t="s">
        <v>479</v>
      </c>
      <c r="U142" s="65" t="s">
        <v>479</v>
      </c>
      <c r="V142" s="56"/>
      <c r="W142" s="56"/>
      <c r="X142" s="56"/>
      <c r="Y142" s="56"/>
      <c r="Z142" s="56"/>
    </row>
    <row r="143" spans="1:26" s="22" customFormat="1" ht="25.5" customHeight="1">
      <c r="A143" s="61" t="str">
        <f t="shared" si="11"/>
        <v> </v>
      </c>
      <c r="B143" s="57" t="s">
        <v>2685</v>
      </c>
      <c r="C143" s="72" t="s">
        <v>2686</v>
      </c>
      <c r="D143" s="76" t="s">
        <v>1175</v>
      </c>
      <c r="E143" s="324" t="s">
        <v>911</v>
      </c>
      <c r="F143" s="324" t="s">
        <v>821</v>
      </c>
      <c r="G143" s="61" t="s">
        <v>2445</v>
      </c>
      <c r="H143" s="246">
        <v>8920</v>
      </c>
      <c r="I143" s="77">
        <v>0.41</v>
      </c>
      <c r="J143" s="241">
        <f t="shared" si="12"/>
        <v>5262.800000000001</v>
      </c>
      <c r="K143" s="267">
        <f>IF(J143=" "," ",IF(J143=0," ",J143/Currency!$C$11))</f>
        <v>5413.289446615924</v>
      </c>
      <c r="L143" s="70">
        <f>IF(J143=" "," ",IF(J143=0," ",$J143*VLOOKUP($L$9,Currency!$A$3:$C$8,3,0)))</f>
        <v>3461.0022359594905</v>
      </c>
      <c r="M143" s="63">
        <f aca="true" t="shared" si="14" ref="M143:M206">IF($H143=0," ",IF(H143=" "," ",IF(E143="A",46%,IF($E143="B",51%,IF($E143="C",51%,IF($E143="D",10%,0))))))</f>
        <v>0.51</v>
      </c>
      <c r="N143" s="265">
        <f t="shared" si="13"/>
        <v>4371</v>
      </c>
      <c r="O143" s="37"/>
      <c r="P143" s="65" t="s">
        <v>479</v>
      </c>
      <c r="Q143" s="65" t="s">
        <v>479</v>
      </c>
      <c r="R143" s="65" t="s">
        <v>479</v>
      </c>
      <c r="S143" s="65" t="s">
        <v>479</v>
      </c>
      <c r="T143" s="65" t="s">
        <v>479</v>
      </c>
      <c r="U143" s="65" t="s">
        <v>479</v>
      </c>
      <c r="V143" s="56"/>
      <c r="W143" s="56"/>
      <c r="X143" s="56"/>
      <c r="Y143" s="56"/>
      <c r="Z143" s="56"/>
    </row>
    <row r="144" spans="1:26" s="22" customFormat="1" ht="25.5" customHeight="1">
      <c r="A144" s="61" t="str">
        <f t="shared" si="11"/>
        <v> </v>
      </c>
      <c r="B144" s="57" t="s">
        <v>2687</v>
      </c>
      <c r="C144" s="72" t="s">
        <v>2688</v>
      </c>
      <c r="D144" s="76" t="s">
        <v>1175</v>
      </c>
      <c r="E144" s="324" t="s">
        <v>911</v>
      </c>
      <c r="F144" s="324" t="s">
        <v>821</v>
      </c>
      <c r="G144" s="61" t="s">
        <v>2445</v>
      </c>
      <c r="H144" s="246">
        <v>3670</v>
      </c>
      <c r="I144" s="77">
        <v>0.41</v>
      </c>
      <c r="J144" s="241">
        <f t="shared" si="12"/>
        <v>2165.3</v>
      </c>
      <c r="K144" s="267">
        <f>IF(J144=" "," ",IF(J144=0," ",J144/Currency!$C$11))</f>
        <v>2227.2166220942195</v>
      </c>
      <c r="L144" s="70">
        <f>IF(J144=" "," ",IF(J144=0," ",$J144*VLOOKUP($L$9,Currency!$A$3:$C$8,3,0)))</f>
        <v>1423.9773773510458</v>
      </c>
      <c r="M144" s="63">
        <f t="shared" si="14"/>
        <v>0.51</v>
      </c>
      <c r="N144" s="265">
        <f t="shared" si="13"/>
        <v>1798</v>
      </c>
      <c r="O144" s="37"/>
      <c r="P144" s="65" t="s">
        <v>479</v>
      </c>
      <c r="Q144" s="65" t="s">
        <v>479</v>
      </c>
      <c r="R144" s="65" t="s">
        <v>479</v>
      </c>
      <c r="S144" s="65" t="s">
        <v>479</v>
      </c>
      <c r="T144" s="65" t="s">
        <v>479</v>
      </c>
      <c r="U144" s="65" t="s">
        <v>479</v>
      </c>
      <c r="V144" s="56"/>
      <c r="W144" s="56"/>
      <c r="X144" s="56"/>
      <c r="Y144" s="56"/>
      <c r="Z144" s="56"/>
    </row>
    <row r="145" spans="1:26" s="22" customFormat="1" ht="25.5" customHeight="1">
      <c r="A145" s="61" t="str">
        <f t="shared" si="11"/>
        <v> </v>
      </c>
      <c r="B145" s="57" t="s">
        <v>2689</v>
      </c>
      <c r="C145" s="72" t="s">
        <v>2690</v>
      </c>
      <c r="D145" s="76" t="s">
        <v>1175</v>
      </c>
      <c r="E145" s="324" t="s">
        <v>911</v>
      </c>
      <c r="F145" s="324" t="s">
        <v>821</v>
      </c>
      <c r="G145" s="61" t="s">
        <v>2445</v>
      </c>
      <c r="H145" s="246">
        <v>2620</v>
      </c>
      <c r="I145" s="77">
        <v>0.41</v>
      </c>
      <c r="J145" s="241">
        <f t="shared" si="12"/>
        <v>1545.8000000000002</v>
      </c>
      <c r="K145" s="267">
        <f>IF(J145=" "," ",IF(J145=0," ",J145/Currency!$C$11))</f>
        <v>1590.002057189879</v>
      </c>
      <c r="L145" s="70">
        <f>IF(J145=" "," ",IF(J145=0," ",$J145*VLOOKUP($L$9,Currency!$A$3:$C$8,3,0)))</f>
        <v>1016.5724056293569</v>
      </c>
      <c r="M145" s="63">
        <f t="shared" si="14"/>
        <v>0.51</v>
      </c>
      <c r="N145" s="265">
        <f t="shared" si="13"/>
        <v>1284</v>
      </c>
      <c r="O145" s="37"/>
      <c r="P145" s="65" t="s">
        <v>479</v>
      </c>
      <c r="Q145" s="65" t="s">
        <v>479</v>
      </c>
      <c r="R145" s="65" t="s">
        <v>479</v>
      </c>
      <c r="S145" s="65" t="s">
        <v>479</v>
      </c>
      <c r="T145" s="65" t="s">
        <v>479</v>
      </c>
      <c r="U145" s="65" t="s">
        <v>479</v>
      </c>
      <c r="V145" s="56"/>
      <c r="W145" s="56"/>
      <c r="X145" s="56"/>
      <c r="Y145" s="56"/>
      <c r="Z145" s="56"/>
    </row>
    <row r="146" spans="1:21" ht="25.5" customHeight="1">
      <c r="A146" s="61" t="str">
        <f t="shared" si="11"/>
        <v> </v>
      </c>
      <c r="B146" s="33"/>
      <c r="C146" s="84" t="s">
        <v>2665</v>
      </c>
      <c r="D146" s="67"/>
      <c r="E146" s="324" t="s">
        <v>479</v>
      </c>
      <c r="F146" s="324"/>
      <c r="G146" s="85"/>
      <c r="H146" s="248" t="s">
        <v>479</v>
      </c>
      <c r="I146" s="86"/>
      <c r="J146" s="241" t="str">
        <f t="shared" si="9"/>
        <v> </v>
      </c>
      <c r="K146" s="267" t="str">
        <f>IF(J146=" "," ",IF(J146=0," ",J146/Currency!$C$11))</f>
        <v> </v>
      </c>
      <c r="L146" s="70" t="str">
        <f>IF(J146=" "," ",IF(J146=0," ",$J146*VLOOKUP($L$9,Currency!$A$3:$C$8,3,0)))</f>
        <v> </v>
      </c>
      <c r="M146" s="63" t="str">
        <f t="shared" si="14"/>
        <v> </v>
      </c>
      <c r="N146" s="265" t="str">
        <f t="shared" si="7"/>
        <v> </v>
      </c>
      <c r="O146" s="37"/>
      <c r="P146" s="65" t="s">
        <v>479</v>
      </c>
      <c r="Q146" s="65" t="s">
        <v>479</v>
      </c>
      <c r="R146" s="65" t="s">
        <v>479</v>
      </c>
      <c r="S146" s="65" t="s">
        <v>479</v>
      </c>
      <c r="T146" s="65" t="s">
        <v>479</v>
      </c>
      <c r="U146" s="65" t="s">
        <v>479</v>
      </c>
    </row>
    <row r="147" spans="1:21" ht="25.5" customHeight="1">
      <c r="A147" s="61" t="s">
        <v>911</v>
      </c>
      <c r="B147" s="33" t="s">
        <v>297</v>
      </c>
      <c r="C147" s="72" t="s">
        <v>2065</v>
      </c>
      <c r="D147" s="76" t="s">
        <v>1175</v>
      </c>
      <c r="E147" s="324" t="s">
        <v>911</v>
      </c>
      <c r="F147" s="324" t="s">
        <v>821</v>
      </c>
      <c r="G147" s="61" t="s">
        <v>2445</v>
      </c>
      <c r="H147" s="246">
        <v>8395</v>
      </c>
      <c r="I147" s="77">
        <v>0.41</v>
      </c>
      <c r="J147" s="241">
        <f t="shared" si="9"/>
        <v>4953.050000000001</v>
      </c>
      <c r="K147" s="267">
        <f>IF(J147=" "," ",IF(J147=0," ",J147/Currency!$C$11))</f>
        <v>5094.682164163753</v>
      </c>
      <c r="L147" s="70">
        <f>IF(J147=" "," ",IF(J147=0," ",$J147*VLOOKUP($L$9,Currency!$A$3:$C$8,3,0)))</f>
        <v>3257.299750098646</v>
      </c>
      <c r="M147" s="63">
        <f t="shared" si="14"/>
        <v>0.51</v>
      </c>
      <c r="N147" s="265">
        <f t="shared" si="7"/>
        <v>4114</v>
      </c>
      <c r="O147" s="37"/>
      <c r="P147" s="65" t="s">
        <v>479</v>
      </c>
      <c r="Q147" s="65" t="s">
        <v>479</v>
      </c>
      <c r="R147" s="65" t="s">
        <v>479</v>
      </c>
      <c r="S147" s="65" t="s">
        <v>479</v>
      </c>
      <c r="T147" s="65" t="s">
        <v>479</v>
      </c>
      <c r="U147" s="65" t="s">
        <v>479</v>
      </c>
    </row>
    <row r="148" spans="1:21" ht="25.5" customHeight="1">
      <c r="A148" s="61" t="str">
        <f aca="true" t="shared" si="15" ref="A148:A155">IF(P148="X","C",IF(Q148="X","C",IF(R148="X","C",IF(S148="X","C",IF(T148="X","C",IF(U148="X","C"," "))))))</f>
        <v> </v>
      </c>
      <c r="B148" s="30" t="s">
        <v>778</v>
      </c>
      <c r="C148" s="72" t="s">
        <v>2189</v>
      </c>
      <c r="D148" s="76" t="s">
        <v>1175</v>
      </c>
      <c r="E148" s="324" t="s">
        <v>911</v>
      </c>
      <c r="F148" s="324" t="s">
        <v>821</v>
      </c>
      <c r="G148" s="61" t="s">
        <v>2445</v>
      </c>
      <c r="H148" s="246">
        <v>4720</v>
      </c>
      <c r="I148" s="77">
        <v>0.41</v>
      </c>
      <c r="J148" s="241">
        <f t="shared" si="9"/>
        <v>2784.8</v>
      </c>
      <c r="K148" s="267">
        <f>IF(J148=" "," ",IF(J148=0," ",J148/Currency!$C$11))</f>
        <v>2864.4311869985604</v>
      </c>
      <c r="L148" s="70">
        <f>IF(J148=" "," ",IF(J148=0," ",$J148*VLOOKUP($L$9,Currency!$A$3:$C$8,3,0)))</f>
        <v>1831.3823490727345</v>
      </c>
      <c r="M148" s="63">
        <f t="shared" si="14"/>
        <v>0.51</v>
      </c>
      <c r="N148" s="265">
        <f t="shared" si="7"/>
        <v>2313</v>
      </c>
      <c r="O148" s="37"/>
      <c r="P148" s="65" t="s">
        <v>479</v>
      </c>
      <c r="Q148" s="65" t="s">
        <v>479</v>
      </c>
      <c r="R148" s="65" t="s">
        <v>479</v>
      </c>
      <c r="S148" s="65" t="s">
        <v>479</v>
      </c>
      <c r="T148" s="65" t="s">
        <v>479</v>
      </c>
      <c r="U148" s="65" t="s">
        <v>479</v>
      </c>
    </row>
    <row r="149" spans="1:21" ht="25.5" customHeight="1">
      <c r="A149" s="61" t="str">
        <f t="shared" si="15"/>
        <v> </v>
      </c>
      <c r="B149" s="30" t="s">
        <v>858</v>
      </c>
      <c r="C149" s="72" t="s">
        <v>2190</v>
      </c>
      <c r="D149" s="76" t="s">
        <v>1175</v>
      </c>
      <c r="E149" s="324" t="s">
        <v>911</v>
      </c>
      <c r="F149" s="324" t="s">
        <v>821</v>
      </c>
      <c r="G149" s="61" t="s">
        <v>2445</v>
      </c>
      <c r="H149" s="246">
        <v>2620</v>
      </c>
      <c r="I149" s="77">
        <v>0.41</v>
      </c>
      <c r="J149" s="241">
        <f t="shared" si="9"/>
        <v>1545.8000000000002</v>
      </c>
      <c r="K149" s="267">
        <f>IF(J149=" "," ",IF(J149=0," ",J149/Currency!$C$11))</f>
        <v>1590.002057189879</v>
      </c>
      <c r="L149" s="70">
        <f>IF(J149=" "," ",IF(J149=0," ",$J149*VLOOKUP($L$9,Currency!$A$3:$C$8,3,0)))</f>
        <v>1016.5724056293569</v>
      </c>
      <c r="M149" s="63">
        <f t="shared" si="14"/>
        <v>0.51</v>
      </c>
      <c r="N149" s="265">
        <f t="shared" si="7"/>
        <v>1284</v>
      </c>
      <c r="O149" s="37"/>
      <c r="P149" s="65" t="s">
        <v>479</v>
      </c>
      <c r="Q149" s="65" t="s">
        <v>479</v>
      </c>
      <c r="R149" s="65" t="s">
        <v>479</v>
      </c>
      <c r="S149" s="65" t="s">
        <v>479</v>
      </c>
      <c r="T149" s="65" t="s">
        <v>479</v>
      </c>
      <c r="U149" s="65" t="s">
        <v>479</v>
      </c>
    </row>
    <row r="150" spans="1:21" ht="25.5" customHeight="1">
      <c r="A150" s="61" t="str">
        <f t="shared" si="15"/>
        <v> </v>
      </c>
      <c r="B150" s="30" t="s">
        <v>859</v>
      </c>
      <c r="C150" s="72" t="s">
        <v>2191</v>
      </c>
      <c r="D150" s="76" t="s">
        <v>1175</v>
      </c>
      <c r="E150" s="324" t="s">
        <v>911</v>
      </c>
      <c r="F150" s="324" t="s">
        <v>821</v>
      </c>
      <c r="G150" s="61" t="s">
        <v>2445</v>
      </c>
      <c r="H150" s="246">
        <v>6820</v>
      </c>
      <c r="I150" s="77">
        <v>0.41</v>
      </c>
      <c r="J150" s="241">
        <f t="shared" si="9"/>
        <v>4023.8000000000006</v>
      </c>
      <c r="K150" s="267">
        <f>IF(J150=" "," ",IF(J150=0," ",J150/Currency!$C$11))</f>
        <v>4138.860316807242</v>
      </c>
      <c r="L150" s="70">
        <f>IF(J150=" "," ",IF(J150=0," ",$J150*VLOOKUP($L$9,Currency!$A$3:$C$8,3,0)))</f>
        <v>2646.1922925161125</v>
      </c>
      <c r="M150" s="63">
        <f t="shared" si="14"/>
        <v>0.51</v>
      </c>
      <c r="N150" s="265">
        <f aca="true" t="shared" si="16" ref="N150:N213">IF(M150=" "," ",IF(M150=0," ",ROUND(H150*(1-M150),0)))</f>
        <v>3342</v>
      </c>
      <c r="O150" s="37"/>
      <c r="P150" s="65" t="s">
        <v>479</v>
      </c>
      <c r="Q150" s="65" t="s">
        <v>479</v>
      </c>
      <c r="R150" s="65" t="s">
        <v>479</v>
      </c>
      <c r="S150" s="65" t="s">
        <v>479</v>
      </c>
      <c r="T150" s="65" t="s">
        <v>479</v>
      </c>
      <c r="U150" s="65" t="s">
        <v>479</v>
      </c>
    </row>
    <row r="151" spans="1:21" ht="25.5" customHeight="1">
      <c r="A151" s="61" t="str">
        <f t="shared" si="15"/>
        <v> </v>
      </c>
      <c r="B151" s="30" t="s">
        <v>860</v>
      </c>
      <c r="C151" s="72" t="s">
        <v>2192</v>
      </c>
      <c r="D151" s="76" t="s">
        <v>1175</v>
      </c>
      <c r="E151" s="324" t="s">
        <v>911</v>
      </c>
      <c r="F151" s="324" t="s">
        <v>821</v>
      </c>
      <c r="G151" s="61" t="s">
        <v>2445</v>
      </c>
      <c r="H151" s="246">
        <v>3670</v>
      </c>
      <c r="I151" s="77">
        <v>0.41</v>
      </c>
      <c r="J151" s="241">
        <f aca="true" t="shared" si="17" ref="J151:J214">IF(H151=" "," ",IF(H151=0," ",H151*(1-I151)))</f>
        <v>2165.3</v>
      </c>
      <c r="K151" s="267">
        <f>IF(J151=" "," ",IF(J151=0," ",J151/Currency!$C$11))</f>
        <v>2227.2166220942195</v>
      </c>
      <c r="L151" s="70">
        <f>IF(J151=" "," ",IF(J151=0," ",$J151*VLOOKUP($L$9,Currency!$A$3:$C$8,3,0)))</f>
        <v>1423.9773773510458</v>
      </c>
      <c r="M151" s="63">
        <f t="shared" si="14"/>
        <v>0.51</v>
      </c>
      <c r="N151" s="265">
        <f t="shared" si="16"/>
        <v>1798</v>
      </c>
      <c r="O151" s="37"/>
      <c r="P151" s="65" t="s">
        <v>479</v>
      </c>
      <c r="Q151" s="65" t="s">
        <v>479</v>
      </c>
      <c r="R151" s="65" t="s">
        <v>479</v>
      </c>
      <c r="S151" s="65" t="s">
        <v>479</v>
      </c>
      <c r="T151" s="65" t="s">
        <v>479</v>
      </c>
      <c r="U151" s="65" t="s">
        <v>479</v>
      </c>
    </row>
    <row r="152" spans="1:21" ht="25.5" customHeight="1">
      <c r="A152" s="61" t="str">
        <f t="shared" si="15"/>
        <v> </v>
      </c>
      <c r="B152" s="30" t="s">
        <v>1803</v>
      </c>
      <c r="C152" s="72" t="s">
        <v>2193</v>
      </c>
      <c r="D152" s="76" t="s">
        <v>1175</v>
      </c>
      <c r="E152" s="324" t="s">
        <v>911</v>
      </c>
      <c r="F152" s="324" t="s">
        <v>821</v>
      </c>
      <c r="G152" s="61" t="s">
        <v>2445</v>
      </c>
      <c r="H152" s="246">
        <v>6820</v>
      </c>
      <c r="I152" s="77">
        <v>0.41</v>
      </c>
      <c r="J152" s="241">
        <f t="shared" si="17"/>
        <v>4023.8000000000006</v>
      </c>
      <c r="K152" s="267">
        <f>IF(J152=" "," ",IF(J152=0," ",J152/Currency!$C$11))</f>
        <v>4138.860316807242</v>
      </c>
      <c r="L152" s="70">
        <f>IF(J152=" "," ",IF(J152=0," ",$J152*VLOOKUP($L$9,Currency!$A$3:$C$8,3,0)))</f>
        <v>2646.1922925161125</v>
      </c>
      <c r="M152" s="63">
        <f t="shared" si="14"/>
        <v>0.51</v>
      </c>
      <c r="N152" s="265">
        <f t="shared" si="16"/>
        <v>3342</v>
      </c>
      <c r="O152" s="37"/>
      <c r="P152" s="65" t="s">
        <v>479</v>
      </c>
      <c r="Q152" s="65" t="s">
        <v>479</v>
      </c>
      <c r="R152" s="65" t="s">
        <v>479</v>
      </c>
      <c r="S152" s="65" t="s">
        <v>479</v>
      </c>
      <c r="T152" s="65" t="s">
        <v>479</v>
      </c>
      <c r="U152" s="65" t="s">
        <v>479</v>
      </c>
    </row>
    <row r="153" spans="1:21" ht="25.5" customHeight="1">
      <c r="A153" s="61" t="str">
        <f t="shared" si="15"/>
        <v> </v>
      </c>
      <c r="B153" s="30" t="s">
        <v>1804</v>
      </c>
      <c r="C153" s="72" t="s">
        <v>2060</v>
      </c>
      <c r="D153" s="76" t="s">
        <v>1175</v>
      </c>
      <c r="E153" s="324" t="s">
        <v>911</v>
      </c>
      <c r="F153" s="324" t="s">
        <v>821</v>
      </c>
      <c r="G153" s="61" t="s">
        <v>2445</v>
      </c>
      <c r="H153" s="246">
        <v>11545</v>
      </c>
      <c r="I153" s="77">
        <v>0.41</v>
      </c>
      <c r="J153" s="241">
        <f t="shared" si="17"/>
        <v>6811.550000000001</v>
      </c>
      <c r="K153" s="267">
        <f>IF(J153=" "," ",IF(J153=0," ",J153/Currency!$C$11))</f>
        <v>7006.325858876776</v>
      </c>
      <c r="L153" s="70">
        <f>IF(J153=" "," ",IF(J153=0," ",$J153*VLOOKUP($L$9,Currency!$A$3:$C$8,3,0)))</f>
        <v>4479.514665263712</v>
      </c>
      <c r="M153" s="63">
        <f t="shared" si="14"/>
        <v>0.51</v>
      </c>
      <c r="N153" s="265">
        <f t="shared" si="16"/>
        <v>5657</v>
      </c>
      <c r="O153" s="37"/>
      <c r="P153" s="65" t="s">
        <v>479</v>
      </c>
      <c r="Q153" s="65" t="s">
        <v>479</v>
      </c>
      <c r="R153" s="65" t="s">
        <v>479</v>
      </c>
      <c r="S153" s="65" t="s">
        <v>479</v>
      </c>
      <c r="T153" s="65" t="s">
        <v>479</v>
      </c>
      <c r="U153" s="65" t="s">
        <v>479</v>
      </c>
    </row>
    <row r="154" spans="1:21" ht="24" customHeight="1">
      <c r="A154" s="61" t="str">
        <f t="shared" si="15"/>
        <v> </v>
      </c>
      <c r="B154" s="30" t="s">
        <v>1628</v>
      </c>
      <c r="C154" s="72" t="s">
        <v>2061</v>
      </c>
      <c r="D154" s="76" t="s">
        <v>1175</v>
      </c>
      <c r="E154" s="324" t="s">
        <v>911</v>
      </c>
      <c r="F154" s="324" t="s">
        <v>821</v>
      </c>
      <c r="G154" s="61" t="s">
        <v>2445</v>
      </c>
      <c r="H154" s="246">
        <v>3145</v>
      </c>
      <c r="I154" s="77">
        <v>0.41</v>
      </c>
      <c r="J154" s="241">
        <f t="shared" si="17"/>
        <v>1855.5500000000002</v>
      </c>
      <c r="K154" s="267">
        <f>IF(J154=" "," ",IF(J154=0," ",J154/Currency!$C$11))</f>
        <v>1908.6093396420492</v>
      </c>
      <c r="L154" s="70">
        <f>IF(J154=" "," ",IF(J154=0," ",$J154*VLOOKUP($L$9,Currency!$A$3:$C$8,3,0)))</f>
        <v>1220.2748914902013</v>
      </c>
      <c r="M154" s="63">
        <f t="shared" si="14"/>
        <v>0.51</v>
      </c>
      <c r="N154" s="265">
        <f t="shared" si="16"/>
        <v>1541</v>
      </c>
      <c r="O154" s="37"/>
      <c r="P154" s="65" t="s">
        <v>479</v>
      </c>
      <c r="Q154" s="65" t="s">
        <v>479</v>
      </c>
      <c r="R154" s="65" t="s">
        <v>479</v>
      </c>
      <c r="S154" s="65" t="s">
        <v>479</v>
      </c>
      <c r="T154" s="65" t="s">
        <v>479</v>
      </c>
      <c r="U154" s="65" t="s">
        <v>479</v>
      </c>
    </row>
    <row r="155" spans="1:21" ht="24" customHeight="1">
      <c r="A155" s="61" t="str">
        <f t="shared" si="15"/>
        <v> </v>
      </c>
      <c r="B155" s="30" t="s">
        <v>1629</v>
      </c>
      <c r="C155" s="72" t="s">
        <v>2062</v>
      </c>
      <c r="D155" s="76" t="s">
        <v>1175</v>
      </c>
      <c r="E155" s="324" t="s">
        <v>911</v>
      </c>
      <c r="F155" s="324" t="s">
        <v>821</v>
      </c>
      <c r="G155" s="61" t="s">
        <v>2445</v>
      </c>
      <c r="H155" s="246">
        <v>6820</v>
      </c>
      <c r="I155" s="77">
        <v>0.41</v>
      </c>
      <c r="J155" s="241">
        <f t="shared" si="17"/>
        <v>4023.8000000000006</v>
      </c>
      <c r="K155" s="267">
        <f>IF(J155=" "," ",IF(J155=0," ",J155/Currency!$C$11))</f>
        <v>4138.860316807242</v>
      </c>
      <c r="L155" s="70">
        <f>IF(J155=" "," ",IF(J155=0," ",$J155*VLOOKUP($L$9,Currency!$A$3:$C$8,3,0)))</f>
        <v>2646.1922925161125</v>
      </c>
      <c r="M155" s="63">
        <f t="shared" si="14"/>
        <v>0.51</v>
      </c>
      <c r="N155" s="265">
        <f t="shared" si="16"/>
        <v>3342</v>
      </c>
      <c r="O155" s="37"/>
      <c r="P155" s="65" t="s">
        <v>479</v>
      </c>
      <c r="Q155" s="65" t="s">
        <v>479</v>
      </c>
      <c r="R155" s="65" t="s">
        <v>479</v>
      </c>
      <c r="S155" s="65" t="s">
        <v>479</v>
      </c>
      <c r="T155" s="65" t="s">
        <v>479</v>
      </c>
      <c r="U155" s="65" t="s">
        <v>479</v>
      </c>
    </row>
    <row r="156" spans="1:21" ht="24" customHeight="1">
      <c r="A156" s="61" t="s">
        <v>1710</v>
      </c>
      <c r="B156" s="30" t="s">
        <v>1431</v>
      </c>
      <c r="C156" s="72" t="s">
        <v>2063</v>
      </c>
      <c r="D156" s="76" t="s">
        <v>1175</v>
      </c>
      <c r="E156" s="324" t="s">
        <v>911</v>
      </c>
      <c r="F156" s="324" t="s">
        <v>821</v>
      </c>
      <c r="G156" s="61" t="s">
        <v>2445</v>
      </c>
      <c r="H156" s="246">
        <v>8920</v>
      </c>
      <c r="I156" s="77">
        <v>0.41</v>
      </c>
      <c r="J156" s="241">
        <f t="shared" si="17"/>
        <v>5262.800000000001</v>
      </c>
      <c r="K156" s="267">
        <f>IF(J156=" "," ",IF(J156=0," ",J156/Currency!$C$11))</f>
        <v>5413.289446615924</v>
      </c>
      <c r="L156" s="70">
        <f>IF(J156=" "," ",IF(J156=0," ",$J156*VLOOKUP($L$9,Currency!$A$3:$C$8,3,0)))</f>
        <v>3461.0022359594905</v>
      </c>
      <c r="M156" s="63">
        <f t="shared" si="14"/>
        <v>0.51</v>
      </c>
      <c r="N156" s="265">
        <f t="shared" si="16"/>
        <v>4371</v>
      </c>
      <c r="O156" s="37"/>
      <c r="P156" s="65" t="s">
        <v>479</v>
      </c>
      <c r="Q156" s="65" t="s">
        <v>479</v>
      </c>
      <c r="R156" s="65" t="s">
        <v>479</v>
      </c>
      <c r="S156" s="65" t="s">
        <v>479</v>
      </c>
      <c r="T156" s="65" t="s">
        <v>479</v>
      </c>
      <c r="U156" s="65" t="s">
        <v>479</v>
      </c>
    </row>
    <row r="157" spans="1:21" ht="24" customHeight="1">
      <c r="A157" s="61" t="str">
        <f aca="true" t="shared" si="18" ref="A157:A198">IF(P157="X","C",IF(Q157="X","C",IF(R157="X","C",IF(S157="X","C",IF(T157="X","C",IF(U157="X","C"," "))))))</f>
        <v> </v>
      </c>
      <c r="B157" s="30" t="s">
        <v>923</v>
      </c>
      <c r="C157" s="72" t="s">
        <v>2064</v>
      </c>
      <c r="D157" s="76" t="s">
        <v>1175</v>
      </c>
      <c r="E157" s="324" t="s">
        <v>911</v>
      </c>
      <c r="F157" s="324" t="s">
        <v>821</v>
      </c>
      <c r="G157" s="61" t="s">
        <v>2445</v>
      </c>
      <c r="H157" s="246">
        <v>11545</v>
      </c>
      <c r="I157" s="77">
        <v>0.41</v>
      </c>
      <c r="J157" s="241">
        <f t="shared" si="17"/>
        <v>6811.550000000001</v>
      </c>
      <c r="K157" s="267">
        <f>IF(J157=" "," ",IF(J157=0," ",J157/Currency!$C$11))</f>
        <v>7006.325858876776</v>
      </c>
      <c r="L157" s="70">
        <f>IF(J157=" "," ",IF(J157=0," ",$J157*VLOOKUP($L$9,Currency!$A$3:$C$8,3,0)))</f>
        <v>4479.514665263712</v>
      </c>
      <c r="M157" s="63">
        <f t="shared" si="14"/>
        <v>0.51</v>
      </c>
      <c r="N157" s="265">
        <f t="shared" si="16"/>
        <v>5657</v>
      </c>
      <c r="O157" s="37"/>
      <c r="P157" s="65" t="s">
        <v>479</v>
      </c>
      <c r="Q157" s="65" t="s">
        <v>479</v>
      </c>
      <c r="R157" s="65" t="s">
        <v>479</v>
      </c>
      <c r="S157" s="65" t="s">
        <v>479</v>
      </c>
      <c r="T157" s="65" t="s">
        <v>479</v>
      </c>
      <c r="U157" s="65" t="s">
        <v>479</v>
      </c>
    </row>
    <row r="158" spans="1:21" ht="25.5" customHeight="1">
      <c r="A158" s="61" t="str">
        <f t="shared" si="18"/>
        <v> </v>
      </c>
      <c r="B158" s="66" t="s">
        <v>1482</v>
      </c>
      <c r="C158" s="72" t="s">
        <v>100</v>
      </c>
      <c r="D158" s="67" t="s">
        <v>1175</v>
      </c>
      <c r="E158" s="324" t="s">
        <v>911</v>
      </c>
      <c r="F158" s="324" t="s">
        <v>821</v>
      </c>
      <c r="G158" s="68" t="s">
        <v>2445</v>
      </c>
      <c r="H158" s="246">
        <v>15745</v>
      </c>
      <c r="I158" s="69">
        <v>0.41</v>
      </c>
      <c r="J158" s="241">
        <f t="shared" si="17"/>
        <v>9289.550000000001</v>
      </c>
      <c r="K158" s="267">
        <f>IF(J158=" "," ",IF(J158=0," ",J158/Currency!$C$11))</f>
        <v>9555.184118494139</v>
      </c>
      <c r="L158" s="70">
        <f>IF(J158=" "," ",IF(J158=0," ",$J158*VLOOKUP($L$9,Currency!$A$3:$C$8,3,0)))</f>
        <v>6109.134552150468</v>
      </c>
      <c r="M158" s="63">
        <f t="shared" si="14"/>
        <v>0.51</v>
      </c>
      <c r="N158" s="265">
        <f t="shared" si="16"/>
        <v>7715</v>
      </c>
      <c r="O158" s="37"/>
      <c r="P158" s="65" t="s">
        <v>479</v>
      </c>
      <c r="Q158" s="65" t="s">
        <v>479</v>
      </c>
      <c r="R158" s="65" t="s">
        <v>479</v>
      </c>
      <c r="S158" s="65" t="s">
        <v>479</v>
      </c>
      <c r="T158" s="65" t="s">
        <v>479</v>
      </c>
      <c r="U158" s="65" t="s">
        <v>479</v>
      </c>
    </row>
    <row r="159" spans="1:21" ht="24" customHeight="1">
      <c r="A159" s="61" t="str">
        <f t="shared" si="18"/>
        <v> </v>
      </c>
      <c r="B159" s="33"/>
      <c r="C159" s="84" t="s">
        <v>122</v>
      </c>
      <c r="D159" s="67"/>
      <c r="E159" s="324" t="s">
        <v>479</v>
      </c>
      <c r="F159" s="324"/>
      <c r="G159" s="85"/>
      <c r="H159" s="248" t="s">
        <v>479</v>
      </c>
      <c r="I159" s="86"/>
      <c r="J159" s="241" t="str">
        <f t="shared" si="17"/>
        <v> </v>
      </c>
      <c r="K159" s="267" t="str">
        <f>IF(J159=" "," ",IF(J159=0," ",J159/Currency!$C$11))</f>
        <v> </v>
      </c>
      <c r="L159" s="70" t="str">
        <f>IF(J159=" "," ",IF(J159=0," ",$J159*VLOOKUP($L$9,Currency!$A$3:$C$8,3,0)))</f>
        <v> </v>
      </c>
      <c r="M159" s="63" t="str">
        <f t="shared" si="14"/>
        <v> </v>
      </c>
      <c r="N159" s="265" t="str">
        <f t="shared" si="16"/>
        <v> </v>
      </c>
      <c r="O159" s="37"/>
      <c r="P159" s="65" t="s">
        <v>479</v>
      </c>
      <c r="Q159" s="65" t="s">
        <v>479</v>
      </c>
      <c r="R159" s="65" t="s">
        <v>479</v>
      </c>
      <c r="S159" s="65" t="s">
        <v>479</v>
      </c>
      <c r="T159" s="65" t="s">
        <v>479</v>
      </c>
      <c r="U159" s="65" t="s">
        <v>479</v>
      </c>
    </row>
    <row r="160" spans="1:21" ht="24" customHeight="1">
      <c r="A160" s="61" t="str">
        <f t="shared" si="18"/>
        <v> </v>
      </c>
      <c r="B160" s="66" t="s">
        <v>1483</v>
      </c>
      <c r="C160" s="72" t="s">
        <v>101</v>
      </c>
      <c r="D160" s="67" t="s">
        <v>1175</v>
      </c>
      <c r="E160" s="324" t="s">
        <v>983</v>
      </c>
      <c r="F160" s="324" t="s">
        <v>822</v>
      </c>
      <c r="G160" s="68" t="s">
        <v>2445</v>
      </c>
      <c r="H160" s="246">
        <v>4615</v>
      </c>
      <c r="I160" s="69">
        <v>0.41</v>
      </c>
      <c r="J160" s="241">
        <f t="shared" si="17"/>
        <v>2722.8500000000004</v>
      </c>
      <c r="K160" s="267">
        <f>IF(J160=" "," ",IF(J160=0," ",J160/Currency!$C$11))</f>
        <v>2800.7097305081265</v>
      </c>
      <c r="L160" s="70">
        <f>IF(J160=" "," ",IF(J160=0," ",$J160*VLOOKUP($L$9,Currency!$A$3:$C$8,3,0)))</f>
        <v>1790.6418519005658</v>
      </c>
      <c r="M160" s="63">
        <f t="shared" si="14"/>
        <v>0.51</v>
      </c>
      <c r="N160" s="265">
        <f t="shared" si="16"/>
        <v>2261</v>
      </c>
      <c r="O160" s="37"/>
      <c r="P160" s="65" t="s">
        <v>479</v>
      </c>
      <c r="Q160" s="65" t="s">
        <v>479</v>
      </c>
      <c r="R160" s="65" t="s">
        <v>479</v>
      </c>
      <c r="S160" s="65" t="s">
        <v>479</v>
      </c>
      <c r="T160" s="65" t="s">
        <v>479</v>
      </c>
      <c r="U160" s="65" t="s">
        <v>479</v>
      </c>
    </row>
    <row r="161" spans="1:21" ht="24" customHeight="1">
      <c r="A161" s="61" t="str">
        <f t="shared" si="18"/>
        <v> </v>
      </c>
      <c r="B161" s="66" t="s">
        <v>1484</v>
      </c>
      <c r="C161" s="72" t="s">
        <v>1485</v>
      </c>
      <c r="D161" s="67" t="s">
        <v>1175</v>
      </c>
      <c r="E161" s="324" t="s">
        <v>983</v>
      </c>
      <c r="F161" s="324" t="s">
        <v>822</v>
      </c>
      <c r="G161" s="68" t="s">
        <v>2445</v>
      </c>
      <c r="H161" s="246">
        <v>1675</v>
      </c>
      <c r="I161" s="69">
        <v>0.41</v>
      </c>
      <c r="J161" s="241">
        <f t="shared" si="17"/>
        <v>988.2500000000001</v>
      </c>
      <c r="K161" s="267">
        <f>IF(J161=" "," ",IF(J161=0," ",J161/Currency!$C$11))</f>
        <v>1016.5089487759722</v>
      </c>
      <c r="L161" s="70">
        <f>IF(J161=" "," ",IF(J161=0," ",$J161*VLOOKUP($L$9,Currency!$A$3:$C$8,3,0)))</f>
        <v>649.907931079837</v>
      </c>
      <c r="M161" s="63">
        <f t="shared" si="14"/>
        <v>0.51</v>
      </c>
      <c r="N161" s="265">
        <f t="shared" si="16"/>
        <v>821</v>
      </c>
      <c r="O161" s="37"/>
      <c r="P161" s="65" t="s">
        <v>479</v>
      </c>
      <c r="Q161" s="65" t="s">
        <v>479</v>
      </c>
      <c r="R161" s="65" t="s">
        <v>479</v>
      </c>
      <c r="S161" s="65" t="s">
        <v>479</v>
      </c>
      <c r="T161" s="65" t="s">
        <v>479</v>
      </c>
      <c r="U161" s="65" t="s">
        <v>479</v>
      </c>
    </row>
    <row r="162" spans="1:21" ht="24" customHeight="1">
      <c r="A162" s="61" t="str">
        <f t="shared" si="18"/>
        <v> </v>
      </c>
      <c r="B162" s="66" t="s">
        <v>1486</v>
      </c>
      <c r="C162" s="72" t="s">
        <v>1487</v>
      </c>
      <c r="D162" s="67" t="s">
        <v>1175</v>
      </c>
      <c r="E162" s="324" t="s">
        <v>983</v>
      </c>
      <c r="F162" s="324" t="s">
        <v>821</v>
      </c>
      <c r="G162" s="68" t="s">
        <v>2445</v>
      </c>
      <c r="H162" s="246">
        <v>2095</v>
      </c>
      <c r="I162" s="69">
        <v>0.41</v>
      </c>
      <c r="J162" s="241">
        <f t="shared" si="17"/>
        <v>1236.0500000000002</v>
      </c>
      <c r="K162" s="267">
        <f>IF(J162=" "," ",IF(J162=0," ",J162/Currency!$C$11))</f>
        <v>1271.3947747377085</v>
      </c>
      <c r="L162" s="70">
        <f>IF(J162=" "," ",IF(J162=0," ",$J162*VLOOKUP($L$9,Currency!$A$3:$C$8,3,0)))</f>
        <v>812.8699197685125</v>
      </c>
      <c r="M162" s="63">
        <f t="shared" si="14"/>
        <v>0.51</v>
      </c>
      <c r="N162" s="265">
        <f t="shared" si="16"/>
        <v>1027</v>
      </c>
      <c r="O162" s="37"/>
      <c r="P162" s="65" t="s">
        <v>479</v>
      </c>
      <c r="Q162" s="65" t="s">
        <v>479</v>
      </c>
      <c r="R162" s="65" t="s">
        <v>479</v>
      </c>
      <c r="S162" s="65" t="s">
        <v>479</v>
      </c>
      <c r="T162" s="65" t="s">
        <v>479</v>
      </c>
      <c r="U162" s="65" t="s">
        <v>479</v>
      </c>
    </row>
    <row r="163" spans="1:21" ht="24" customHeight="1">
      <c r="A163" s="61" t="str">
        <f t="shared" si="18"/>
        <v> </v>
      </c>
      <c r="B163" s="66" t="s">
        <v>1488</v>
      </c>
      <c r="C163" s="72" t="s">
        <v>1489</v>
      </c>
      <c r="D163" s="67" t="s">
        <v>1175</v>
      </c>
      <c r="E163" s="324" t="s">
        <v>983</v>
      </c>
      <c r="F163" s="324" t="s">
        <v>821</v>
      </c>
      <c r="G163" s="68" t="s">
        <v>2445</v>
      </c>
      <c r="H163" s="246">
        <v>520</v>
      </c>
      <c r="I163" s="69">
        <v>0.41</v>
      </c>
      <c r="J163" s="241">
        <f t="shared" si="17"/>
        <v>306.80000000000007</v>
      </c>
      <c r="K163" s="267">
        <f>IF(J163=" "," ",IF(J163=0," ",J163/Currency!$C$11))</f>
        <v>315.57292738119736</v>
      </c>
      <c r="L163" s="70">
        <f>IF(J163=" "," ",IF(J163=0," ",$J163*VLOOKUP($L$9,Currency!$A$3:$C$8,3,0)))</f>
        <v>201.76246218597927</v>
      </c>
      <c r="M163" s="63">
        <f t="shared" si="14"/>
        <v>0.51</v>
      </c>
      <c r="N163" s="265">
        <f t="shared" si="16"/>
        <v>255</v>
      </c>
      <c r="O163" s="37"/>
      <c r="P163" s="65" t="s">
        <v>479</v>
      </c>
      <c r="Q163" s="65" t="s">
        <v>479</v>
      </c>
      <c r="R163" s="65" t="s">
        <v>479</v>
      </c>
      <c r="S163" s="65" t="s">
        <v>479</v>
      </c>
      <c r="T163" s="65" t="s">
        <v>479</v>
      </c>
      <c r="U163" s="65" t="s">
        <v>479</v>
      </c>
    </row>
    <row r="164" spans="1:21" ht="24" customHeight="1">
      <c r="A164" s="61" t="str">
        <f t="shared" si="18"/>
        <v> </v>
      </c>
      <c r="B164" s="66" t="s">
        <v>1712</v>
      </c>
      <c r="C164" s="72" t="s">
        <v>109</v>
      </c>
      <c r="D164" s="67" t="s">
        <v>1175</v>
      </c>
      <c r="E164" s="324" t="s">
        <v>983</v>
      </c>
      <c r="F164" s="324" t="s">
        <v>821</v>
      </c>
      <c r="G164" s="68" t="s">
        <v>2445</v>
      </c>
      <c r="H164" s="246">
        <v>310</v>
      </c>
      <c r="I164" s="69">
        <v>0.41</v>
      </c>
      <c r="J164" s="241">
        <f t="shared" si="17"/>
        <v>182.90000000000003</v>
      </c>
      <c r="K164" s="267">
        <f>IF(J164=" "," ",IF(J164=0," ",J164/Currency!$C$11))</f>
        <v>188.1300144003292</v>
      </c>
      <c r="L164" s="70">
        <f>IF(J164=" "," ",IF(J164=0," ",$J164*VLOOKUP($L$9,Currency!$A$3:$C$8,3,0)))</f>
        <v>120.28146784164149</v>
      </c>
      <c r="M164" s="63">
        <f t="shared" si="14"/>
        <v>0.51</v>
      </c>
      <c r="N164" s="265">
        <f t="shared" si="16"/>
        <v>152</v>
      </c>
      <c r="O164" s="37"/>
      <c r="P164" s="65" t="s">
        <v>479</v>
      </c>
      <c r="Q164" s="65" t="s">
        <v>479</v>
      </c>
      <c r="R164" s="65" t="s">
        <v>479</v>
      </c>
      <c r="S164" s="65" t="s">
        <v>479</v>
      </c>
      <c r="T164" s="65" t="s">
        <v>479</v>
      </c>
      <c r="U164" s="65" t="s">
        <v>479</v>
      </c>
    </row>
    <row r="165" spans="1:21" ht="20.25" customHeight="1">
      <c r="A165" s="61" t="str">
        <f t="shared" si="18"/>
        <v> </v>
      </c>
      <c r="B165" s="33"/>
      <c r="C165" s="84" t="s">
        <v>123</v>
      </c>
      <c r="D165" s="67"/>
      <c r="E165" s="324" t="s">
        <v>479</v>
      </c>
      <c r="F165" s="324"/>
      <c r="G165" s="85"/>
      <c r="H165" s="248" t="s">
        <v>479</v>
      </c>
      <c r="I165" s="86"/>
      <c r="J165" s="241" t="str">
        <f t="shared" si="17"/>
        <v> </v>
      </c>
      <c r="K165" s="267" t="str">
        <f>IF(J165=" "," ",IF(J165=0," ",J165/Currency!$C$11))</f>
        <v> </v>
      </c>
      <c r="L165" s="70" t="str">
        <f>IF(J165=" "," ",IF(J165=0," ",$J165*VLOOKUP($L$9,Currency!$A$3:$C$8,3,0)))</f>
        <v> </v>
      </c>
      <c r="M165" s="63" t="str">
        <f t="shared" si="14"/>
        <v> </v>
      </c>
      <c r="N165" s="265" t="str">
        <f t="shared" si="16"/>
        <v> </v>
      </c>
      <c r="O165" s="37"/>
      <c r="P165" s="65" t="s">
        <v>479</v>
      </c>
      <c r="Q165" s="65" t="s">
        <v>479</v>
      </c>
      <c r="R165" s="65" t="s">
        <v>479</v>
      </c>
      <c r="S165" s="65" t="s">
        <v>479</v>
      </c>
      <c r="T165" s="65" t="s">
        <v>479</v>
      </c>
      <c r="U165" s="65" t="s">
        <v>479</v>
      </c>
    </row>
    <row r="166" spans="1:21" ht="24" customHeight="1">
      <c r="A166" s="61" t="str">
        <f t="shared" si="18"/>
        <v> </v>
      </c>
      <c r="B166" s="66" t="s">
        <v>1490</v>
      </c>
      <c r="C166" s="72" t="s">
        <v>102</v>
      </c>
      <c r="D166" s="67" t="s">
        <v>1175</v>
      </c>
      <c r="E166" s="324" t="s">
        <v>983</v>
      </c>
      <c r="F166" s="324" t="s">
        <v>823</v>
      </c>
      <c r="G166" s="68" t="s">
        <v>2445</v>
      </c>
      <c r="H166" s="246">
        <v>10495</v>
      </c>
      <c r="I166" s="69">
        <v>0.41</v>
      </c>
      <c r="J166" s="241">
        <f t="shared" si="17"/>
        <v>6192.050000000001</v>
      </c>
      <c r="K166" s="267">
        <f>IF(J166=" "," ",IF(J166=0," ",J166/Currency!$C$11))</f>
        <v>6369.111293972435</v>
      </c>
      <c r="L166" s="70">
        <f>IF(J166=" "," ",IF(J166=0," ",$J166*VLOOKUP($L$9,Currency!$A$3:$C$8,3,0)))</f>
        <v>4072.1096935420237</v>
      </c>
      <c r="M166" s="63">
        <f t="shared" si="14"/>
        <v>0.51</v>
      </c>
      <c r="N166" s="265">
        <f t="shared" si="16"/>
        <v>5143</v>
      </c>
      <c r="O166" s="37"/>
      <c r="P166" s="65" t="s">
        <v>479</v>
      </c>
      <c r="Q166" s="65" t="s">
        <v>479</v>
      </c>
      <c r="R166" s="65" t="s">
        <v>479</v>
      </c>
      <c r="S166" s="65" t="s">
        <v>479</v>
      </c>
      <c r="T166" s="65" t="s">
        <v>479</v>
      </c>
      <c r="U166" s="65" t="s">
        <v>479</v>
      </c>
    </row>
    <row r="167" spans="1:21" ht="24" customHeight="1">
      <c r="A167" s="61" t="str">
        <f t="shared" si="18"/>
        <v> </v>
      </c>
      <c r="B167" s="66" t="s">
        <v>1472</v>
      </c>
      <c r="C167" s="72" t="s">
        <v>103</v>
      </c>
      <c r="D167" s="67" t="s">
        <v>1175</v>
      </c>
      <c r="E167" s="324" t="s">
        <v>983</v>
      </c>
      <c r="F167" s="324" t="s">
        <v>823</v>
      </c>
      <c r="G167" s="68" t="s">
        <v>2445</v>
      </c>
      <c r="H167" s="246">
        <v>3145</v>
      </c>
      <c r="I167" s="69">
        <v>0.41</v>
      </c>
      <c r="J167" s="241">
        <f t="shared" si="17"/>
        <v>1855.5500000000002</v>
      </c>
      <c r="K167" s="267">
        <f>IF(J167=" "," ",IF(J167=0," ",J167/Currency!$C$11))</f>
        <v>1908.6093396420492</v>
      </c>
      <c r="L167" s="70">
        <f>IF(J167=" "," ",IF(J167=0," ",$J167*VLOOKUP($L$9,Currency!$A$3:$C$8,3,0)))</f>
        <v>1220.2748914902013</v>
      </c>
      <c r="M167" s="63">
        <f t="shared" si="14"/>
        <v>0.51</v>
      </c>
      <c r="N167" s="265">
        <f t="shared" si="16"/>
        <v>1541</v>
      </c>
      <c r="O167" s="37"/>
      <c r="P167" s="65" t="s">
        <v>479</v>
      </c>
      <c r="Q167" s="65" t="s">
        <v>479</v>
      </c>
      <c r="R167" s="65" t="s">
        <v>479</v>
      </c>
      <c r="S167" s="65" t="s">
        <v>479</v>
      </c>
      <c r="T167" s="65" t="s">
        <v>479</v>
      </c>
      <c r="U167" s="65" t="s">
        <v>479</v>
      </c>
    </row>
    <row r="168" spans="1:26" s="88" customFormat="1" ht="24" customHeight="1">
      <c r="A168" s="61" t="str">
        <f t="shared" si="18"/>
        <v> </v>
      </c>
      <c r="B168" s="75" t="s">
        <v>1473</v>
      </c>
      <c r="C168" s="88" t="s">
        <v>104</v>
      </c>
      <c r="D168" s="76" t="s">
        <v>1175</v>
      </c>
      <c r="E168" s="324" t="s">
        <v>983</v>
      </c>
      <c r="F168" s="324" t="s">
        <v>821</v>
      </c>
      <c r="G168" s="68" t="s">
        <v>2445</v>
      </c>
      <c r="H168" s="246">
        <v>4195</v>
      </c>
      <c r="I168" s="77">
        <v>0.41</v>
      </c>
      <c r="J168" s="241">
        <f t="shared" si="17"/>
        <v>2475.05</v>
      </c>
      <c r="K168" s="267">
        <f>IF(J168=" "," ",IF(J168=0," ",J168/Currency!$C$11))</f>
        <v>2545.82390454639</v>
      </c>
      <c r="L168" s="70">
        <f>IF(J168=" "," ",IF(J168=0," ",$J168*VLOOKUP($L$9,Currency!$A$3:$C$8,3,0)))</f>
        <v>1627.6798632118903</v>
      </c>
      <c r="M168" s="63">
        <f t="shared" si="14"/>
        <v>0.51</v>
      </c>
      <c r="N168" s="265">
        <f t="shared" si="16"/>
        <v>2056</v>
      </c>
      <c r="O168" s="37"/>
      <c r="P168" s="65" t="s">
        <v>479</v>
      </c>
      <c r="Q168" s="65" t="s">
        <v>479</v>
      </c>
      <c r="R168" s="65" t="s">
        <v>479</v>
      </c>
      <c r="S168" s="65" t="s">
        <v>479</v>
      </c>
      <c r="T168" s="65" t="s">
        <v>479</v>
      </c>
      <c r="U168" s="65" t="s">
        <v>479</v>
      </c>
      <c r="V168" s="56"/>
      <c r="W168" s="56"/>
      <c r="X168" s="56"/>
      <c r="Y168" s="56"/>
      <c r="Z168" s="56"/>
    </row>
    <row r="169" spans="1:21" ht="24" customHeight="1">
      <c r="A169" s="61" t="str">
        <f t="shared" si="18"/>
        <v> </v>
      </c>
      <c r="B169" s="66" t="s">
        <v>1474</v>
      </c>
      <c r="C169" s="72" t="s">
        <v>105</v>
      </c>
      <c r="D169" s="67" t="s">
        <v>1175</v>
      </c>
      <c r="E169" s="324" t="s">
        <v>983</v>
      </c>
      <c r="F169" s="324" t="s">
        <v>821</v>
      </c>
      <c r="G169" s="68" t="s">
        <v>2445</v>
      </c>
      <c r="H169" s="246">
        <v>1045</v>
      </c>
      <c r="I169" s="69">
        <v>0.41</v>
      </c>
      <c r="J169" s="241">
        <f t="shared" si="17"/>
        <v>616.5500000000001</v>
      </c>
      <c r="K169" s="267">
        <f>IF(J169=" "," ",IF(J169=0," ",J169/Currency!$C$11))</f>
        <v>634.1802098333677</v>
      </c>
      <c r="L169" s="70">
        <f>IF(J169=" "," ",IF(J169=0," ",$J169*VLOOKUP($L$9,Currency!$A$3:$C$8,3,0)))</f>
        <v>405.4649480468237</v>
      </c>
      <c r="M169" s="63">
        <f t="shared" si="14"/>
        <v>0.51</v>
      </c>
      <c r="N169" s="265">
        <f t="shared" si="16"/>
        <v>512</v>
      </c>
      <c r="O169" s="37"/>
      <c r="P169" s="65" t="s">
        <v>479</v>
      </c>
      <c r="Q169" s="65" t="s">
        <v>479</v>
      </c>
      <c r="R169" s="65" t="s">
        <v>479</v>
      </c>
      <c r="S169" s="65" t="s">
        <v>479</v>
      </c>
      <c r="T169" s="65" t="s">
        <v>479</v>
      </c>
      <c r="U169" s="65" t="s">
        <v>479</v>
      </c>
    </row>
    <row r="170" spans="1:21" ht="20.25" customHeight="1">
      <c r="A170" s="61" t="str">
        <f t="shared" si="18"/>
        <v> </v>
      </c>
      <c r="B170" s="33"/>
      <c r="C170" s="84" t="s">
        <v>124</v>
      </c>
      <c r="D170" s="67"/>
      <c r="E170" s="324" t="s">
        <v>479</v>
      </c>
      <c r="F170" s="324"/>
      <c r="G170" s="85"/>
      <c r="H170" s="248" t="s">
        <v>479</v>
      </c>
      <c r="I170" s="86"/>
      <c r="J170" s="241" t="str">
        <f t="shared" si="17"/>
        <v> </v>
      </c>
      <c r="K170" s="267" t="str">
        <f>IF(J170=" "," ",IF(J170=0," ",J170/Currency!$C$11))</f>
        <v> </v>
      </c>
      <c r="L170" s="70" t="str">
        <f>IF(J170=" "," ",IF(J170=0," ",$J170*VLOOKUP($L$9,Currency!$A$3:$C$8,3,0)))</f>
        <v> </v>
      </c>
      <c r="M170" s="63" t="str">
        <f t="shared" si="14"/>
        <v> </v>
      </c>
      <c r="N170" s="265" t="str">
        <f t="shared" si="16"/>
        <v> </v>
      </c>
      <c r="O170" s="37"/>
      <c r="P170" s="65" t="s">
        <v>479</v>
      </c>
      <c r="Q170" s="65" t="s">
        <v>479</v>
      </c>
      <c r="R170" s="65" t="s">
        <v>479</v>
      </c>
      <c r="S170" s="65" t="s">
        <v>479</v>
      </c>
      <c r="T170" s="65" t="s">
        <v>479</v>
      </c>
      <c r="U170" s="65" t="s">
        <v>479</v>
      </c>
    </row>
    <row r="171" spans="1:21" ht="24" customHeight="1">
      <c r="A171" s="61" t="str">
        <f t="shared" si="18"/>
        <v> </v>
      </c>
      <c r="B171" s="66" t="s">
        <v>1475</v>
      </c>
      <c r="C171" s="72" t="s">
        <v>113</v>
      </c>
      <c r="D171" s="67" t="s">
        <v>1175</v>
      </c>
      <c r="E171" s="324" t="s">
        <v>983</v>
      </c>
      <c r="F171" s="324" t="s">
        <v>823</v>
      </c>
      <c r="G171" s="68" t="s">
        <v>2445</v>
      </c>
      <c r="H171" s="246">
        <v>5245</v>
      </c>
      <c r="I171" s="69">
        <v>0.41</v>
      </c>
      <c r="J171" s="241">
        <f t="shared" si="17"/>
        <v>3094.5500000000006</v>
      </c>
      <c r="K171" s="267">
        <f>IF(J171=" "," ",IF(J171=0," ",J171/Currency!$C$11))</f>
        <v>3183.038469450731</v>
      </c>
      <c r="L171" s="70">
        <f>IF(J171=" "," ",IF(J171=0," ",$J171*VLOOKUP($L$9,Currency!$A$3:$C$8,3,0)))</f>
        <v>2035.0848349335793</v>
      </c>
      <c r="M171" s="63">
        <f t="shared" si="14"/>
        <v>0.51</v>
      </c>
      <c r="N171" s="265">
        <f t="shared" si="16"/>
        <v>2570</v>
      </c>
      <c r="O171" s="37"/>
      <c r="P171" s="65" t="s">
        <v>479</v>
      </c>
      <c r="Q171" s="65" t="s">
        <v>479</v>
      </c>
      <c r="R171" s="65" t="s">
        <v>479</v>
      </c>
      <c r="S171" s="65" t="s">
        <v>479</v>
      </c>
      <c r="T171" s="65" t="s">
        <v>479</v>
      </c>
      <c r="U171" s="65" t="s">
        <v>479</v>
      </c>
    </row>
    <row r="172" spans="1:21" ht="24" customHeight="1">
      <c r="A172" s="61" t="str">
        <f t="shared" si="18"/>
        <v> </v>
      </c>
      <c r="B172" s="66" t="s">
        <v>301</v>
      </c>
      <c r="C172" s="72" t="s">
        <v>110</v>
      </c>
      <c r="D172" s="67" t="s">
        <v>1175</v>
      </c>
      <c r="E172" s="324" t="s">
        <v>983</v>
      </c>
      <c r="F172" s="324" t="s">
        <v>822</v>
      </c>
      <c r="G172" s="68" t="s">
        <v>2445</v>
      </c>
      <c r="H172" s="246">
        <v>9445</v>
      </c>
      <c r="I172" s="69">
        <v>0.41</v>
      </c>
      <c r="J172" s="241">
        <f t="shared" si="17"/>
        <v>5572.550000000001</v>
      </c>
      <c r="K172" s="267">
        <f>IF(J172=" "," ",IF(J172=0," ",J172/Currency!$C$11))</f>
        <v>5731.896729068095</v>
      </c>
      <c r="L172" s="70">
        <f>IF(J172=" "," ",IF(J172=0," ",$J172*VLOOKUP($L$9,Currency!$A$3:$C$8,3,0)))</f>
        <v>3664.7047218203347</v>
      </c>
      <c r="M172" s="63">
        <f t="shared" si="14"/>
        <v>0.51</v>
      </c>
      <c r="N172" s="265">
        <f t="shared" si="16"/>
        <v>4628</v>
      </c>
      <c r="O172" s="37"/>
      <c r="P172" s="65" t="s">
        <v>479</v>
      </c>
      <c r="Q172" s="65" t="s">
        <v>479</v>
      </c>
      <c r="R172" s="65" t="s">
        <v>479</v>
      </c>
      <c r="S172" s="65" t="s">
        <v>479</v>
      </c>
      <c r="T172" s="65" t="s">
        <v>479</v>
      </c>
      <c r="U172" s="65" t="s">
        <v>479</v>
      </c>
    </row>
    <row r="173" spans="1:21" ht="24" customHeight="1">
      <c r="A173" s="61" t="str">
        <f t="shared" si="18"/>
        <v> </v>
      </c>
      <c r="B173" s="66" t="s">
        <v>984</v>
      </c>
      <c r="C173" s="72" t="s">
        <v>985</v>
      </c>
      <c r="D173" s="67" t="s">
        <v>1175</v>
      </c>
      <c r="E173" s="324" t="s">
        <v>983</v>
      </c>
      <c r="F173" s="324" t="s">
        <v>822</v>
      </c>
      <c r="G173" s="68" t="s">
        <v>2445</v>
      </c>
      <c r="H173" s="246">
        <v>9445</v>
      </c>
      <c r="I173" s="69">
        <v>0.41</v>
      </c>
      <c r="J173" s="241">
        <f>IF(H173=" "," ",IF(H173=0," ",H173*(1-I173)))</f>
        <v>5572.550000000001</v>
      </c>
      <c r="K173" s="267">
        <f>IF(J173=" "," ",IF(J173=0," ",J173/Currency!$C$11))</f>
        <v>5731.896729068095</v>
      </c>
      <c r="L173" s="70">
        <f>IF(J173=" "," ",IF(J173=0," ",$J173*VLOOKUP($L$9,Currency!$A$3:$C$8,3,0)))</f>
        <v>3664.7047218203347</v>
      </c>
      <c r="M173" s="63">
        <f t="shared" si="14"/>
        <v>0.51</v>
      </c>
      <c r="N173" s="265">
        <f>IF(M173=" "," ",IF(M173=0," ",ROUND(H173*(1-M173),0)))</f>
        <v>4628</v>
      </c>
      <c r="O173" s="37"/>
      <c r="P173" s="65" t="s">
        <v>479</v>
      </c>
      <c r="Q173" s="65" t="s">
        <v>479</v>
      </c>
      <c r="R173" s="65" t="s">
        <v>479</v>
      </c>
      <c r="S173" s="65" t="s">
        <v>479</v>
      </c>
      <c r="T173" s="65" t="s">
        <v>479</v>
      </c>
      <c r="U173" s="65" t="s">
        <v>479</v>
      </c>
    </row>
    <row r="174" spans="1:21" ht="24" customHeight="1">
      <c r="A174" s="61" t="str">
        <f t="shared" si="18"/>
        <v> </v>
      </c>
      <c r="B174" s="66" t="s">
        <v>305</v>
      </c>
      <c r="C174" s="72" t="s">
        <v>111</v>
      </c>
      <c r="D174" s="67" t="s">
        <v>1175</v>
      </c>
      <c r="E174" s="324" t="s">
        <v>983</v>
      </c>
      <c r="F174" s="324" t="s">
        <v>823</v>
      </c>
      <c r="G174" s="68" t="s">
        <v>2445</v>
      </c>
      <c r="H174" s="246">
        <v>13120</v>
      </c>
      <c r="I174" s="69">
        <v>0.41</v>
      </c>
      <c r="J174" s="241">
        <f t="shared" si="17"/>
        <v>7740.800000000001</v>
      </c>
      <c r="K174" s="267">
        <f>IF(J174=" "," ",IF(J174=0," ",J174/Currency!$C$11))</f>
        <v>7962.147706233287</v>
      </c>
      <c r="L174" s="70">
        <f>IF(J174=" "," ",IF(J174=0," ",$J174*VLOOKUP($L$9,Currency!$A$3:$C$8,3,0)))</f>
        <v>5090.6221228462455</v>
      </c>
      <c r="M174" s="63">
        <f t="shared" si="14"/>
        <v>0.51</v>
      </c>
      <c r="N174" s="265">
        <f t="shared" si="16"/>
        <v>6429</v>
      </c>
      <c r="O174" s="37"/>
      <c r="P174" s="65" t="s">
        <v>479</v>
      </c>
      <c r="Q174" s="65" t="s">
        <v>479</v>
      </c>
      <c r="R174" s="65" t="s">
        <v>479</v>
      </c>
      <c r="S174" s="65" t="s">
        <v>479</v>
      </c>
      <c r="T174" s="65" t="s">
        <v>479</v>
      </c>
      <c r="U174" s="65" t="s">
        <v>479</v>
      </c>
    </row>
    <row r="175" spans="1:21" ht="24" customHeight="1">
      <c r="A175" s="61" t="str">
        <f t="shared" si="18"/>
        <v> </v>
      </c>
      <c r="B175" s="66" t="s">
        <v>2202</v>
      </c>
      <c r="C175" s="72" t="s">
        <v>2696</v>
      </c>
      <c r="D175" s="67" t="s">
        <v>1175</v>
      </c>
      <c r="E175" s="324" t="s">
        <v>983</v>
      </c>
      <c r="F175" s="324" t="s">
        <v>823</v>
      </c>
      <c r="G175" s="68" t="s">
        <v>2445</v>
      </c>
      <c r="H175" s="246">
        <v>17845</v>
      </c>
      <c r="I175" s="69">
        <v>0.41</v>
      </c>
      <c r="J175" s="241">
        <f t="shared" si="17"/>
        <v>10528.550000000001</v>
      </c>
      <c r="K175" s="267">
        <f>IF(J175=" "," ",IF(J175=0," ",J175/Currency!$C$11))</f>
        <v>10829.61324830282</v>
      </c>
      <c r="L175" s="70">
        <f>IF(J175=" "," ",IF(J175=0," ",$J175*VLOOKUP($L$9,Currency!$A$3:$C$8,3,0)))</f>
        <v>6923.944495593845</v>
      </c>
      <c r="M175" s="63">
        <f t="shared" si="14"/>
        <v>0.51</v>
      </c>
      <c r="N175" s="265">
        <f t="shared" si="16"/>
        <v>8744</v>
      </c>
      <c r="O175" s="37"/>
      <c r="P175" s="65" t="s">
        <v>479</v>
      </c>
      <c r="Q175" s="65" t="s">
        <v>479</v>
      </c>
      <c r="R175" s="65" t="s">
        <v>479</v>
      </c>
      <c r="S175" s="65" t="s">
        <v>479</v>
      </c>
      <c r="T175" s="65" t="s">
        <v>479</v>
      </c>
      <c r="U175" s="65" t="s">
        <v>479</v>
      </c>
    </row>
    <row r="176" spans="1:21" ht="24" customHeight="1">
      <c r="A176" s="61" t="str">
        <f t="shared" si="18"/>
        <v> </v>
      </c>
      <c r="B176" s="66" t="s">
        <v>302</v>
      </c>
      <c r="C176" s="72" t="s">
        <v>1025</v>
      </c>
      <c r="D176" s="67" t="s">
        <v>1175</v>
      </c>
      <c r="E176" s="324" t="s">
        <v>983</v>
      </c>
      <c r="F176" s="324" t="s">
        <v>823</v>
      </c>
      <c r="G176" s="68" t="s">
        <v>2445</v>
      </c>
      <c r="H176" s="246">
        <v>2095</v>
      </c>
      <c r="I176" s="69">
        <v>0.41</v>
      </c>
      <c r="J176" s="241">
        <f t="shared" si="17"/>
        <v>1236.0500000000002</v>
      </c>
      <c r="K176" s="267">
        <f>IF(J176=" "," ",IF(J176=0," ",J176/Currency!$C$11))</f>
        <v>1271.3947747377085</v>
      </c>
      <c r="L176" s="70">
        <f>IF(J176=" "," ",IF(J176=0," ",$J176*VLOOKUP($L$9,Currency!$A$3:$C$8,3,0)))</f>
        <v>812.8699197685125</v>
      </c>
      <c r="M176" s="63">
        <f t="shared" si="14"/>
        <v>0.51</v>
      </c>
      <c r="N176" s="265">
        <f t="shared" si="16"/>
        <v>1027</v>
      </c>
      <c r="O176" s="37"/>
      <c r="P176" s="65" t="s">
        <v>479</v>
      </c>
      <c r="Q176" s="65" t="s">
        <v>479</v>
      </c>
      <c r="R176" s="65" t="s">
        <v>479</v>
      </c>
      <c r="S176" s="65" t="s">
        <v>479</v>
      </c>
      <c r="T176" s="65" t="s">
        <v>479</v>
      </c>
      <c r="U176" s="65" t="s">
        <v>479</v>
      </c>
    </row>
    <row r="177" spans="1:21" ht="24" customHeight="1">
      <c r="A177" s="61" t="str">
        <f t="shared" si="18"/>
        <v> </v>
      </c>
      <c r="B177" s="30" t="s">
        <v>1745</v>
      </c>
      <c r="C177" s="87" t="s">
        <v>112</v>
      </c>
      <c r="D177" s="67" t="s">
        <v>1175</v>
      </c>
      <c r="E177" s="324" t="s">
        <v>983</v>
      </c>
      <c r="F177" s="324" t="s">
        <v>823</v>
      </c>
      <c r="G177" s="68" t="s">
        <v>2445</v>
      </c>
      <c r="H177" s="246">
        <v>520</v>
      </c>
      <c r="I177" s="69">
        <v>0.41</v>
      </c>
      <c r="J177" s="241">
        <f t="shared" si="17"/>
        <v>306.80000000000007</v>
      </c>
      <c r="K177" s="267">
        <f>IF(J177=" "," ",IF(J177=0," ",J177/Currency!$C$11))</f>
        <v>315.57292738119736</v>
      </c>
      <c r="L177" s="70">
        <f>IF(J177=" "," ",IF(J177=0," ",$J177*VLOOKUP($L$9,Currency!$A$3:$C$8,3,0)))</f>
        <v>201.76246218597927</v>
      </c>
      <c r="M177" s="63">
        <f t="shared" si="14"/>
        <v>0.51</v>
      </c>
      <c r="N177" s="265">
        <f t="shared" si="16"/>
        <v>255</v>
      </c>
      <c r="O177" s="37"/>
      <c r="P177" s="65" t="s">
        <v>479</v>
      </c>
      <c r="Q177" s="65" t="s">
        <v>479</v>
      </c>
      <c r="R177" s="65" t="s">
        <v>479</v>
      </c>
      <c r="S177" s="65" t="s">
        <v>479</v>
      </c>
      <c r="T177" s="65" t="s">
        <v>479</v>
      </c>
      <c r="U177" s="65" t="s">
        <v>479</v>
      </c>
    </row>
    <row r="178" spans="1:21" ht="25.5" customHeight="1">
      <c r="A178" s="61"/>
      <c r="B178" s="66" t="s">
        <v>2066</v>
      </c>
      <c r="C178" s="72" t="s">
        <v>2067</v>
      </c>
      <c r="D178" s="67" t="s">
        <v>1175</v>
      </c>
      <c r="E178" s="324" t="s">
        <v>983</v>
      </c>
      <c r="F178" s="324" t="s">
        <v>823</v>
      </c>
      <c r="G178" s="68" t="s">
        <v>2445</v>
      </c>
      <c r="H178" s="246">
        <v>4195</v>
      </c>
      <c r="I178" s="69">
        <v>0.41</v>
      </c>
      <c r="J178" s="241">
        <f t="shared" si="17"/>
        <v>2475.05</v>
      </c>
      <c r="K178" s="267">
        <f>IF(J178=" "," ",IF(J178=0," ",J178/Currency!$C$11))</f>
        <v>2545.82390454639</v>
      </c>
      <c r="L178" s="70">
        <f>IF(J178=" "," ",IF(J178=0," ",$J178*VLOOKUP($L$9,Currency!$A$3:$C$8,3,0)))</f>
        <v>1627.6798632118903</v>
      </c>
      <c r="M178" s="63">
        <f t="shared" si="14"/>
        <v>0.51</v>
      </c>
      <c r="N178" s="265">
        <f t="shared" si="16"/>
        <v>2056</v>
      </c>
      <c r="O178" s="37"/>
      <c r="P178" s="65" t="s">
        <v>479</v>
      </c>
      <c r="Q178" s="65" t="s">
        <v>479</v>
      </c>
      <c r="R178" s="65" t="s">
        <v>479</v>
      </c>
      <c r="S178" s="65" t="s">
        <v>479</v>
      </c>
      <c r="T178" s="65" t="s">
        <v>479</v>
      </c>
      <c r="U178" s="65" t="s">
        <v>479</v>
      </c>
    </row>
    <row r="179" spans="1:21" ht="25.5" customHeight="1">
      <c r="A179" s="61" t="str">
        <f t="shared" si="18"/>
        <v> </v>
      </c>
      <c r="B179" s="33"/>
      <c r="C179" s="84" t="s">
        <v>1178</v>
      </c>
      <c r="D179" s="67"/>
      <c r="E179" s="324" t="s">
        <v>479</v>
      </c>
      <c r="F179" s="324"/>
      <c r="G179" s="85"/>
      <c r="H179" s="248" t="s">
        <v>479</v>
      </c>
      <c r="I179" s="86"/>
      <c r="J179" s="241" t="str">
        <f t="shared" si="17"/>
        <v> </v>
      </c>
      <c r="K179" s="267" t="str">
        <f>IF(J179=" "," ",IF(J179=0," ",J179/Currency!$C$11))</f>
        <v> </v>
      </c>
      <c r="L179" s="70" t="str">
        <f>IF(J179=" "," ",IF(J179=0," ",$J179*VLOOKUP($L$9,Currency!$A$3:$C$8,3,0)))</f>
        <v> </v>
      </c>
      <c r="M179" s="63" t="str">
        <f t="shared" si="14"/>
        <v> </v>
      </c>
      <c r="N179" s="265" t="str">
        <f t="shared" si="16"/>
        <v> </v>
      </c>
      <c r="O179" s="37"/>
      <c r="P179" s="65" t="s">
        <v>479</v>
      </c>
      <c r="Q179" s="65" t="s">
        <v>479</v>
      </c>
      <c r="R179" s="65" t="s">
        <v>479</v>
      </c>
      <c r="S179" s="65" t="s">
        <v>479</v>
      </c>
      <c r="T179" s="65" t="s">
        <v>479</v>
      </c>
      <c r="U179" s="65" t="s">
        <v>479</v>
      </c>
    </row>
    <row r="180" spans="1:21" ht="25.5" customHeight="1">
      <c r="A180" s="61" t="str">
        <f t="shared" si="18"/>
        <v> </v>
      </c>
      <c r="B180" s="66" t="s">
        <v>963</v>
      </c>
      <c r="C180" s="67" t="s">
        <v>964</v>
      </c>
      <c r="D180" s="67" t="s">
        <v>1175</v>
      </c>
      <c r="E180" s="324" t="s">
        <v>1224</v>
      </c>
      <c r="F180" s="324" t="s">
        <v>822</v>
      </c>
      <c r="G180" s="68" t="s">
        <v>2445</v>
      </c>
      <c r="H180" s="246">
        <v>210</v>
      </c>
      <c r="I180" s="69">
        <v>0.41</v>
      </c>
      <c r="J180" s="241">
        <f t="shared" si="17"/>
        <v>123.90000000000002</v>
      </c>
      <c r="K180" s="267">
        <f>IF(J180=" "," ",IF(J180=0," ",J180/Currency!$C$11))</f>
        <v>127.44291298086816</v>
      </c>
      <c r="L180" s="70">
        <f>IF(J180=" "," ",IF(J180=0," ",$J180*VLOOKUP($L$9,Currency!$A$3:$C$8,3,0)))</f>
        <v>81.48099434433777</v>
      </c>
      <c r="M180" s="63">
        <f t="shared" si="14"/>
        <v>0.46</v>
      </c>
      <c r="N180" s="265">
        <f t="shared" si="16"/>
        <v>113</v>
      </c>
      <c r="O180" s="37"/>
      <c r="P180" s="65" t="s">
        <v>479</v>
      </c>
      <c r="Q180" s="65" t="s">
        <v>479</v>
      </c>
      <c r="R180" s="65" t="s">
        <v>479</v>
      </c>
      <c r="S180" s="65" t="s">
        <v>479</v>
      </c>
      <c r="T180" s="65" t="s">
        <v>479</v>
      </c>
      <c r="U180" s="65" t="s">
        <v>479</v>
      </c>
    </row>
    <row r="181" spans="1:21" ht="25.5" customHeight="1">
      <c r="A181" s="61" t="str">
        <f t="shared" si="18"/>
        <v> </v>
      </c>
      <c r="B181" s="66" t="s">
        <v>342</v>
      </c>
      <c r="C181" s="67" t="s">
        <v>343</v>
      </c>
      <c r="D181" s="67" t="s">
        <v>1175</v>
      </c>
      <c r="E181" s="324" t="s">
        <v>1224</v>
      </c>
      <c r="F181" s="324" t="s">
        <v>823</v>
      </c>
      <c r="G181" s="68" t="s">
        <v>2445</v>
      </c>
      <c r="H181" s="246">
        <v>210</v>
      </c>
      <c r="I181" s="69">
        <v>0.41</v>
      </c>
      <c r="J181" s="241">
        <f t="shared" si="17"/>
        <v>123.90000000000002</v>
      </c>
      <c r="K181" s="267">
        <f>IF(J181=" "," ",IF(J181=0," ",J181/Currency!$C$11))</f>
        <v>127.44291298086816</v>
      </c>
      <c r="L181" s="70">
        <f>IF(J181=" "," ",IF(J181=0," ",$J181*VLOOKUP($L$9,Currency!$A$3:$C$8,3,0)))</f>
        <v>81.48099434433777</v>
      </c>
      <c r="M181" s="63">
        <f t="shared" si="14"/>
        <v>0.46</v>
      </c>
      <c r="N181" s="265">
        <f t="shared" si="16"/>
        <v>113</v>
      </c>
      <c r="O181" s="37"/>
      <c r="P181" s="65" t="s">
        <v>479</v>
      </c>
      <c r="Q181" s="65" t="s">
        <v>479</v>
      </c>
      <c r="R181" s="65" t="s">
        <v>479</v>
      </c>
      <c r="S181" s="65" t="s">
        <v>479</v>
      </c>
      <c r="T181" s="65" t="s">
        <v>479</v>
      </c>
      <c r="U181" s="65" t="s">
        <v>479</v>
      </c>
    </row>
    <row r="182" spans="1:21" ht="25.5" customHeight="1">
      <c r="A182" s="61" t="str">
        <f t="shared" si="18"/>
        <v> </v>
      </c>
      <c r="B182" s="66" t="s">
        <v>344</v>
      </c>
      <c r="C182" s="67" t="s">
        <v>345</v>
      </c>
      <c r="D182" s="67" t="s">
        <v>1175</v>
      </c>
      <c r="E182" s="324" t="s">
        <v>1224</v>
      </c>
      <c r="F182" s="324" t="s">
        <v>823</v>
      </c>
      <c r="G182" s="68" t="s">
        <v>2445</v>
      </c>
      <c r="H182" s="246">
        <v>184</v>
      </c>
      <c r="I182" s="69">
        <v>0.41</v>
      </c>
      <c r="J182" s="241">
        <f t="shared" si="17"/>
        <v>108.56000000000002</v>
      </c>
      <c r="K182" s="267">
        <f>IF(J182=" "," ",IF(J182=0," ",J182/Currency!$C$11))</f>
        <v>111.66426661180829</v>
      </c>
      <c r="L182" s="70">
        <f>IF(J182=" "," ",IF(J182=0," ",$J182*VLOOKUP($L$9,Currency!$A$3:$C$8,3,0)))</f>
        <v>71.39287123503881</v>
      </c>
      <c r="M182" s="63">
        <f t="shared" si="14"/>
        <v>0.46</v>
      </c>
      <c r="N182" s="265">
        <f t="shared" si="16"/>
        <v>99</v>
      </c>
      <c r="O182" s="37"/>
      <c r="P182" s="65" t="s">
        <v>479</v>
      </c>
      <c r="Q182" s="65" t="s">
        <v>479</v>
      </c>
      <c r="R182" s="65" t="s">
        <v>479</v>
      </c>
      <c r="S182" s="65" t="s">
        <v>479</v>
      </c>
      <c r="T182" s="65" t="s">
        <v>479</v>
      </c>
      <c r="U182" s="65" t="s">
        <v>479</v>
      </c>
    </row>
    <row r="183" spans="1:21" ht="25.5" customHeight="1">
      <c r="A183" s="61" t="str">
        <f t="shared" si="18"/>
        <v> </v>
      </c>
      <c r="B183" s="33"/>
      <c r="C183" s="84" t="s">
        <v>1179</v>
      </c>
      <c r="D183" s="67"/>
      <c r="E183" s="324" t="s">
        <v>479</v>
      </c>
      <c r="F183" s="324"/>
      <c r="G183" s="85"/>
      <c r="H183" s="248" t="s">
        <v>479</v>
      </c>
      <c r="I183" s="86"/>
      <c r="J183" s="241" t="str">
        <f t="shared" si="17"/>
        <v> </v>
      </c>
      <c r="K183" s="267" t="str">
        <f>IF(J183=" "," ",IF(J183=0," ",J183/Currency!$C$11))</f>
        <v> </v>
      </c>
      <c r="L183" s="70" t="str">
        <f>IF(J183=" "," ",IF(J183=0," ",$J183*VLOOKUP($L$9,Currency!$A$3:$C$8,3,0)))</f>
        <v> </v>
      </c>
      <c r="M183" s="63" t="str">
        <f t="shared" si="14"/>
        <v> </v>
      </c>
      <c r="N183" s="265" t="str">
        <f t="shared" si="16"/>
        <v> </v>
      </c>
      <c r="O183" s="37"/>
      <c r="P183" s="65" t="s">
        <v>479</v>
      </c>
      <c r="Q183" s="65" t="s">
        <v>479</v>
      </c>
      <c r="R183" s="65" t="s">
        <v>479</v>
      </c>
      <c r="S183" s="65" t="s">
        <v>479</v>
      </c>
      <c r="T183" s="65" t="s">
        <v>479</v>
      </c>
      <c r="U183" s="65" t="s">
        <v>479</v>
      </c>
    </row>
    <row r="184" spans="1:21" ht="25.5" customHeight="1">
      <c r="A184" s="61" t="str">
        <f t="shared" si="18"/>
        <v> </v>
      </c>
      <c r="B184" s="30" t="s">
        <v>2619</v>
      </c>
      <c r="C184" s="72" t="s">
        <v>129</v>
      </c>
      <c r="D184" s="76" t="s">
        <v>1175</v>
      </c>
      <c r="E184" s="324" t="s">
        <v>983</v>
      </c>
      <c r="F184" s="324" t="s">
        <v>822</v>
      </c>
      <c r="G184" s="68" t="s">
        <v>2445</v>
      </c>
      <c r="H184" s="246">
        <v>4195</v>
      </c>
      <c r="I184" s="77">
        <v>0.41</v>
      </c>
      <c r="J184" s="241">
        <f t="shared" si="17"/>
        <v>2475.05</v>
      </c>
      <c r="K184" s="267">
        <f>IF(J184=" "," ",IF(J184=0," ",J184/Currency!$C$11))</f>
        <v>2545.82390454639</v>
      </c>
      <c r="L184" s="70">
        <f>IF(J184=" "," ",IF(J184=0," ",$J184*VLOOKUP($L$9,Currency!$A$3:$C$8,3,0)))</f>
        <v>1627.6798632118903</v>
      </c>
      <c r="M184" s="63">
        <f t="shared" si="14"/>
        <v>0.51</v>
      </c>
      <c r="N184" s="265">
        <f t="shared" si="16"/>
        <v>2056</v>
      </c>
      <c r="O184" s="37"/>
      <c r="P184" s="65" t="s">
        <v>479</v>
      </c>
      <c r="Q184" s="65" t="s">
        <v>479</v>
      </c>
      <c r="R184" s="65" t="s">
        <v>479</v>
      </c>
      <c r="S184" s="65" t="s">
        <v>479</v>
      </c>
      <c r="T184" s="65" t="s">
        <v>479</v>
      </c>
      <c r="U184" s="65" t="s">
        <v>479</v>
      </c>
    </row>
    <row r="185" spans="1:21" ht="25.5" customHeight="1">
      <c r="A185" s="61" t="str">
        <f t="shared" si="18"/>
        <v> </v>
      </c>
      <c r="B185" s="30" t="s">
        <v>346</v>
      </c>
      <c r="C185" s="72" t="s">
        <v>1391</v>
      </c>
      <c r="D185" s="76" t="s">
        <v>1175</v>
      </c>
      <c r="E185" s="324" t="s">
        <v>983</v>
      </c>
      <c r="F185" s="324" t="s">
        <v>822</v>
      </c>
      <c r="G185" s="68" t="s">
        <v>2445</v>
      </c>
      <c r="H185" s="246">
        <v>6295</v>
      </c>
      <c r="I185" s="77">
        <v>0.41</v>
      </c>
      <c r="J185" s="241">
        <f t="shared" si="17"/>
        <v>3714.0500000000006</v>
      </c>
      <c r="K185" s="267">
        <f>IF(J185=" "," ",IF(J185=0," ",J185/Currency!$C$11))</f>
        <v>3820.253034355072</v>
      </c>
      <c r="L185" s="70">
        <f>IF(J185=" "," ",IF(J185=0," ",$J185*VLOOKUP($L$9,Currency!$A$3:$C$8,3,0)))</f>
        <v>2442.4898066552682</v>
      </c>
      <c r="M185" s="63">
        <f t="shared" si="14"/>
        <v>0.51</v>
      </c>
      <c r="N185" s="265">
        <f t="shared" si="16"/>
        <v>3085</v>
      </c>
      <c r="O185" s="37"/>
      <c r="P185" s="65" t="s">
        <v>479</v>
      </c>
      <c r="Q185" s="65" t="s">
        <v>479</v>
      </c>
      <c r="R185" s="65" t="s">
        <v>479</v>
      </c>
      <c r="S185" s="65" t="s">
        <v>479</v>
      </c>
      <c r="T185" s="65" t="s">
        <v>479</v>
      </c>
      <c r="U185" s="65" t="s">
        <v>479</v>
      </c>
    </row>
    <row r="186" spans="1:21" ht="25.5" customHeight="1">
      <c r="A186" s="61" t="str">
        <f t="shared" si="18"/>
        <v> </v>
      </c>
      <c r="B186" s="30" t="s">
        <v>2330</v>
      </c>
      <c r="C186" s="72" t="s">
        <v>1392</v>
      </c>
      <c r="D186" s="76" t="s">
        <v>1175</v>
      </c>
      <c r="E186" s="324" t="s">
        <v>983</v>
      </c>
      <c r="F186" s="324" t="s">
        <v>823</v>
      </c>
      <c r="G186" s="68" t="s">
        <v>2445</v>
      </c>
      <c r="H186" s="246">
        <v>7345</v>
      </c>
      <c r="I186" s="77">
        <v>0.41</v>
      </c>
      <c r="J186" s="241">
        <f t="shared" si="17"/>
        <v>4333.55</v>
      </c>
      <c r="K186" s="267">
        <f>IF(J186=" "," ",IF(J186=0," ",J186/Currency!$C$11))</f>
        <v>4457.467599259412</v>
      </c>
      <c r="L186" s="70">
        <f>IF(J186=" "," ",IF(J186=0," ",$J186*VLOOKUP($L$9,Currency!$A$3:$C$8,3,0)))</f>
        <v>2849.8947783769568</v>
      </c>
      <c r="M186" s="63">
        <f t="shared" si="14"/>
        <v>0.51</v>
      </c>
      <c r="N186" s="265">
        <f t="shared" si="16"/>
        <v>3599</v>
      </c>
      <c r="O186" s="37"/>
      <c r="P186" s="65" t="s">
        <v>479</v>
      </c>
      <c r="Q186" s="65" t="s">
        <v>479</v>
      </c>
      <c r="R186" s="65" t="s">
        <v>479</v>
      </c>
      <c r="S186" s="65" t="s">
        <v>479</v>
      </c>
      <c r="T186" s="65" t="s">
        <v>479</v>
      </c>
      <c r="U186" s="65" t="s">
        <v>479</v>
      </c>
    </row>
    <row r="187" spans="1:21" ht="25.5" customHeight="1">
      <c r="A187" s="61" t="str">
        <f t="shared" si="18"/>
        <v> </v>
      </c>
      <c r="B187" s="30" t="s">
        <v>2331</v>
      </c>
      <c r="C187" s="72" t="s">
        <v>1393</v>
      </c>
      <c r="D187" s="76" t="s">
        <v>1175</v>
      </c>
      <c r="E187" s="324" t="s">
        <v>983</v>
      </c>
      <c r="F187" s="324" t="s">
        <v>823</v>
      </c>
      <c r="G187" s="68" t="s">
        <v>2445</v>
      </c>
      <c r="H187" s="246">
        <v>12595</v>
      </c>
      <c r="I187" s="77">
        <v>0.41</v>
      </c>
      <c r="J187" s="241">
        <f t="shared" si="17"/>
        <v>7431.050000000001</v>
      </c>
      <c r="K187" s="267">
        <f>IF(J187=" "," ",IF(J187=0," ",J187/Currency!$C$11))</f>
        <v>7643.540423781116</v>
      </c>
      <c r="L187" s="70">
        <f>IF(J187=" "," ",IF(J187=0," ",$J187*VLOOKUP($L$9,Currency!$A$3:$C$8,3,0)))</f>
        <v>4886.919636985402</v>
      </c>
      <c r="M187" s="63">
        <f t="shared" si="14"/>
        <v>0.51</v>
      </c>
      <c r="N187" s="265">
        <f t="shared" si="16"/>
        <v>6172</v>
      </c>
      <c r="O187" s="37"/>
      <c r="P187" s="65" t="s">
        <v>479</v>
      </c>
      <c r="Q187" s="65" t="s">
        <v>479</v>
      </c>
      <c r="R187" s="65" t="s">
        <v>479</v>
      </c>
      <c r="S187" s="65" t="s">
        <v>479</v>
      </c>
      <c r="T187" s="65" t="s">
        <v>479</v>
      </c>
      <c r="U187" s="65" t="s">
        <v>479</v>
      </c>
    </row>
    <row r="188" spans="1:21" ht="25.5" customHeight="1">
      <c r="A188" s="61" t="str">
        <f t="shared" si="18"/>
        <v> </v>
      </c>
      <c r="B188" s="30" t="s">
        <v>352</v>
      </c>
      <c r="C188" s="72" t="s">
        <v>1394</v>
      </c>
      <c r="D188" s="76" t="s">
        <v>1175</v>
      </c>
      <c r="E188" s="324" t="s">
        <v>983</v>
      </c>
      <c r="F188" s="324" t="s">
        <v>823</v>
      </c>
      <c r="G188" s="68" t="s">
        <v>2445</v>
      </c>
      <c r="H188" s="246">
        <v>20995</v>
      </c>
      <c r="I188" s="77">
        <v>0.41</v>
      </c>
      <c r="J188" s="241">
        <f t="shared" si="17"/>
        <v>12387.050000000001</v>
      </c>
      <c r="K188" s="267">
        <f>IF(J188=" "," ",IF(J188=0," ",J188/Currency!$C$11))</f>
        <v>12741.256943015842</v>
      </c>
      <c r="L188" s="70">
        <f>IF(J188=" "," ",IF(J188=0," ",$J188*VLOOKUP($L$9,Currency!$A$3:$C$8,3,0)))</f>
        <v>8146.159410758912</v>
      </c>
      <c r="M188" s="63">
        <f t="shared" si="14"/>
        <v>0.51</v>
      </c>
      <c r="N188" s="265">
        <f t="shared" si="16"/>
        <v>10288</v>
      </c>
      <c r="O188" s="37"/>
      <c r="P188" s="65" t="s">
        <v>479</v>
      </c>
      <c r="Q188" s="65" t="s">
        <v>479</v>
      </c>
      <c r="R188" s="65" t="s">
        <v>479</v>
      </c>
      <c r="S188" s="65" t="s">
        <v>479</v>
      </c>
      <c r="T188" s="65" t="s">
        <v>479</v>
      </c>
      <c r="U188" s="65" t="s">
        <v>479</v>
      </c>
    </row>
    <row r="189" spans="1:21" ht="25.5" customHeight="1">
      <c r="A189" s="61" t="str">
        <f t="shared" si="18"/>
        <v> </v>
      </c>
      <c r="B189" s="30" t="s">
        <v>300</v>
      </c>
      <c r="C189" s="72" t="s">
        <v>2837</v>
      </c>
      <c r="D189" s="76" t="s">
        <v>1175</v>
      </c>
      <c r="E189" s="324" t="s">
        <v>983</v>
      </c>
      <c r="F189" s="324" t="s">
        <v>823</v>
      </c>
      <c r="G189" s="68" t="s">
        <v>2445</v>
      </c>
      <c r="H189" s="246">
        <v>7870</v>
      </c>
      <c r="I189" s="77">
        <v>0.41</v>
      </c>
      <c r="J189" s="241">
        <f t="shared" si="17"/>
        <v>4643.3</v>
      </c>
      <c r="K189" s="267">
        <f>IF(J189=" "," ",IF(J189=0," ",J189/Currency!$C$11))</f>
        <v>4776.074881711583</v>
      </c>
      <c r="L189" s="70">
        <f>IF(J189=" "," ",IF(J189=0," ",$J189*VLOOKUP($L$9,Currency!$A$3:$C$8,3,0)))</f>
        <v>3053.597264237801</v>
      </c>
      <c r="M189" s="63">
        <f t="shared" si="14"/>
        <v>0.51</v>
      </c>
      <c r="N189" s="265">
        <f t="shared" si="16"/>
        <v>3856</v>
      </c>
      <c r="O189" s="37"/>
      <c r="P189" s="65" t="s">
        <v>479</v>
      </c>
      <c r="Q189" s="65" t="s">
        <v>479</v>
      </c>
      <c r="R189" s="65" t="s">
        <v>479</v>
      </c>
      <c r="S189" s="65" t="s">
        <v>479</v>
      </c>
      <c r="T189" s="65" t="s">
        <v>479</v>
      </c>
      <c r="U189" s="65" t="s">
        <v>479</v>
      </c>
    </row>
    <row r="190" spans="1:21" ht="25.5" customHeight="1">
      <c r="A190" s="61" t="str">
        <f t="shared" si="18"/>
        <v> </v>
      </c>
      <c r="B190" s="30" t="s">
        <v>2161</v>
      </c>
      <c r="C190" s="72" t="s">
        <v>1061</v>
      </c>
      <c r="D190" s="76" t="s">
        <v>1175</v>
      </c>
      <c r="E190" s="324" t="s">
        <v>983</v>
      </c>
      <c r="F190" s="324" t="s">
        <v>822</v>
      </c>
      <c r="G190" s="68" t="s">
        <v>2445</v>
      </c>
      <c r="H190" s="246">
        <v>6820</v>
      </c>
      <c r="I190" s="77">
        <v>0.41</v>
      </c>
      <c r="J190" s="241">
        <f t="shared" si="17"/>
        <v>4023.8000000000006</v>
      </c>
      <c r="K190" s="267">
        <f>IF(J190=" "," ",IF(J190=0," ",J190/Currency!$C$11))</f>
        <v>4138.860316807242</v>
      </c>
      <c r="L190" s="70">
        <f>IF(J190=" "," ",IF(J190=0," ",$J190*VLOOKUP($L$9,Currency!$A$3:$C$8,3,0)))</f>
        <v>2646.1922925161125</v>
      </c>
      <c r="M190" s="63">
        <f t="shared" si="14"/>
        <v>0.51</v>
      </c>
      <c r="N190" s="265">
        <f t="shared" si="16"/>
        <v>3342</v>
      </c>
      <c r="O190" s="37"/>
      <c r="P190" s="65" t="s">
        <v>479</v>
      </c>
      <c r="Q190" s="65" t="s">
        <v>479</v>
      </c>
      <c r="R190" s="65" t="s">
        <v>479</v>
      </c>
      <c r="S190" s="65" t="s">
        <v>479</v>
      </c>
      <c r="T190" s="65" t="s">
        <v>479</v>
      </c>
      <c r="U190" s="65" t="s">
        <v>479</v>
      </c>
    </row>
    <row r="191" spans="1:21" ht="25.5" customHeight="1">
      <c r="A191" s="61" t="str">
        <f t="shared" si="18"/>
        <v> </v>
      </c>
      <c r="B191" s="30" t="s">
        <v>1430</v>
      </c>
      <c r="C191" s="72" t="s">
        <v>1713</v>
      </c>
      <c r="D191" s="76" t="s">
        <v>1175</v>
      </c>
      <c r="E191" s="324" t="s">
        <v>983</v>
      </c>
      <c r="F191" s="324" t="s">
        <v>823</v>
      </c>
      <c r="G191" s="68" t="s">
        <v>2445</v>
      </c>
      <c r="H191" s="246">
        <v>3670</v>
      </c>
      <c r="I191" s="77">
        <v>0.41</v>
      </c>
      <c r="J191" s="241">
        <f t="shared" si="17"/>
        <v>2165.3</v>
      </c>
      <c r="K191" s="267">
        <f>IF(J191=" "," ",IF(J191=0," ",J191/Currency!$C$11))</f>
        <v>2227.2166220942195</v>
      </c>
      <c r="L191" s="70">
        <f>IF(J191=" "," ",IF(J191=0," ",$J191*VLOOKUP($L$9,Currency!$A$3:$C$8,3,0)))</f>
        <v>1423.9773773510458</v>
      </c>
      <c r="M191" s="63">
        <f t="shared" si="14"/>
        <v>0.51</v>
      </c>
      <c r="N191" s="265">
        <f t="shared" si="16"/>
        <v>1798</v>
      </c>
      <c r="O191" s="37"/>
      <c r="P191" s="65" t="s">
        <v>479</v>
      </c>
      <c r="Q191" s="65" t="s">
        <v>479</v>
      </c>
      <c r="R191" s="65" t="s">
        <v>479</v>
      </c>
      <c r="S191" s="65" t="s">
        <v>479</v>
      </c>
      <c r="T191" s="65" t="s">
        <v>479</v>
      </c>
      <c r="U191" s="65" t="s">
        <v>479</v>
      </c>
    </row>
    <row r="192" spans="1:21" ht="25.5" customHeight="1">
      <c r="A192" s="61" t="str">
        <f t="shared" si="18"/>
        <v> </v>
      </c>
      <c r="B192" s="30" t="s">
        <v>1354</v>
      </c>
      <c r="C192" s="72" t="s">
        <v>1357</v>
      </c>
      <c r="D192" s="76" t="s">
        <v>1175</v>
      </c>
      <c r="E192" s="324" t="s">
        <v>983</v>
      </c>
      <c r="F192" s="324" t="s">
        <v>823</v>
      </c>
      <c r="G192" s="68" t="s">
        <v>2445</v>
      </c>
      <c r="H192" s="246">
        <v>6295</v>
      </c>
      <c r="I192" s="77">
        <v>0.41</v>
      </c>
      <c r="J192" s="241">
        <f t="shared" si="17"/>
        <v>3714.0500000000006</v>
      </c>
      <c r="K192" s="267">
        <f>IF(J192=" "," ",IF(J192=0," ",J192/Currency!$C$11))</f>
        <v>3820.253034355072</v>
      </c>
      <c r="L192" s="70">
        <f>IF(J192=" "," ",IF(J192=0," ",$J192*VLOOKUP($L$9,Currency!$A$3:$C$8,3,0)))</f>
        <v>2442.4898066552682</v>
      </c>
      <c r="M192" s="63">
        <f t="shared" si="14"/>
        <v>0.51</v>
      </c>
      <c r="N192" s="265">
        <f t="shared" si="16"/>
        <v>3085</v>
      </c>
      <c r="O192" s="37"/>
      <c r="P192" s="65" t="s">
        <v>479</v>
      </c>
      <c r="Q192" s="65" t="s">
        <v>479</v>
      </c>
      <c r="R192" s="65" t="s">
        <v>479</v>
      </c>
      <c r="S192" s="65" t="s">
        <v>479</v>
      </c>
      <c r="T192" s="65" t="s">
        <v>479</v>
      </c>
      <c r="U192" s="65" t="s">
        <v>479</v>
      </c>
    </row>
    <row r="193" spans="1:21" ht="25.5" customHeight="1">
      <c r="A193" s="61" t="str">
        <f t="shared" si="18"/>
        <v> </v>
      </c>
      <c r="B193" s="30" t="s">
        <v>1723</v>
      </c>
      <c r="C193" s="72" t="s">
        <v>1714</v>
      </c>
      <c r="D193" s="76" t="s">
        <v>1175</v>
      </c>
      <c r="E193" s="324" t="s">
        <v>983</v>
      </c>
      <c r="F193" s="324" t="s">
        <v>823</v>
      </c>
      <c r="G193" s="68" t="s">
        <v>2445</v>
      </c>
      <c r="H193" s="246">
        <v>7345</v>
      </c>
      <c r="I193" s="77">
        <v>0.41</v>
      </c>
      <c r="J193" s="241">
        <f t="shared" si="17"/>
        <v>4333.55</v>
      </c>
      <c r="K193" s="267">
        <f>IF(J193=" "," ",IF(J193=0," ",J193/Currency!$C$11))</f>
        <v>4457.467599259412</v>
      </c>
      <c r="L193" s="70">
        <f>IF(J193=" "," ",IF(J193=0," ",$J193*VLOOKUP($L$9,Currency!$A$3:$C$8,3,0)))</f>
        <v>2849.8947783769568</v>
      </c>
      <c r="M193" s="63">
        <f t="shared" si="14"/>
        <v>0.51</v>
      </c>
      <c r="N193" s="265">
        <f t="shared" si="16"/>
        <v>3599</v>
      </c>
      <c r="O193" s="37"/>
      <c r="P193" s="65" t="s">
        <v>479</v>
      </c>
      <c r="Q193" s="65" t="s">
        <v>479</v>
      </c>
      <c r="R193" s="65" t="s">
        <v>479</v>
      </c>
      <c r="S193" s="65" t="s">
        <v>479</v>
      </c>
      <c r="T193" s="65" t="s">
        <v>479</v>
      </c>
      <c r="U193" s="65" t="s">
        <v>479</v>
      </c>
    </row>
    <row r="194" spans="1:21" ht="25.5" customHeight="1">
      <c r="A194" s="61" t="str">
        <f t="shared" si="18"/>
        <v> </v>
      </c>
      <c r="B194" s="30" t="s">
        <v>1353</v>
      </c>
      <c r="C194" s="72" t="s">
        <v>1356</v>
      </c>
      <c r="D194" s="76" t="s">
        <v>1175</v>
      </c>
      <c r="E194" s="324" t="s">
        <v>983</v>
      </c>
      <c r="F194" s="324" t="s">
        <v>823</v>
      </c>
      <c r="G194" s="68" t="s">
        <v>2445</v>
      </c>
      <c r="H194" s="246">
        <v>9445</v>
      </c>
      <c r="I194" s="77">
        <v>0.41</v>
      </c>
      <c r="J194" s="241">
        <f t="shared" si="17"/>
        <v>5572.550000000001</v>
      </c>
      <c r="K194" s="267">
        <f>IF(J194=" "," ",IF(J194=0," ",J194/Currency!$C$11))</f>
        <v>5731.896729068095</v>
      </c>
      <c r="L194" s="70">
        <f>IF(J194=" "," ",IF(J194=0," ",$J194*VLOOKUP($L$9,Currency!$A$3:$C$8,3,0)))</f>
        <v>3664.7047218203347</v>
      </c>
      <c r="M194" s="63">
        <f t="shared" si="14"/>
        <v>0.51</v>
      </c>
      <c r="N194" s="265">
        <f t="shared" si="16"/>
        <v>4628</v>
      </c>
      <c r="O194" s="37"/>
      <c r="P194" s="65" t="s">
        <v>479</v>
      </c>
      <c r="Q194" s="65" t="s">
        <v>479</v>
      </c>
      <c r="R194" s="65" t="s">
        <v>479</v>
      </c>
      <c r="S194" s="65" t="s">
        <v>479</v>
      </c>
      <c r="T194" s="65" t="s">
        <v>479</v>
      </c>
      <c r="U194" s="65" t="s">
        <v>479</v>
      </c>
    </row>
    <row r="195" spans="1:21" ht="25.5" customHeight="1">
      <c r="A195" s="61" t="str">
        <f t="shared" si="18"/>
        <v> </v>
      </c>
      <c r="B195" s="30" t="s">
        <v>1724</v>
      </c>
      <c r="C195" s="72" t="s">
        <v>970</v>
      </c>
      <c r="D195" s="76" t="s">
        <v>1175</v>
      </c>
      <c r="E195" s="324" t="s">
        <v>983</v>
      </c>
      <c r="F195" s="324" t="s">
        <v>823</v>
      </c>
      <c r="G195" s="68" t="s">
        <v>2445</v>
      </c>
      <c r="H195" s="246">
        <v>9445</v>
      </c>
      <c r="I195" s="77">
        <v>0.41</v>
      </c>
      <c r="J195" s="241">
        <f t="shared" si="17"/>
        <v>5572.550000000001</v>
      </c>
      <c r="K195" s="267">
        <f>IF(J195=" "," ",IF(J195=0," ",J195/Currency!$C$11))</f>
        <v>5731.896729068095</v>
      </c>
      <c r="L195" s="70">
        <f>IF(J195=" "," ",IF(J195=0," ",$J195*VLOOKUP($L$9,Currency!$A$3:$C$8,3,0)))</f>
        <v>3664.7047218203347</v>
      </c>
      <c r="M195" s="63">
        <f t="shared" si="14"/>
        <v>0.51</v>
      </c>
      <c r="N195" s="265">
        <f t="shared" si="16"/>
        <v>4628</v>
      </c>
      <c r="O195" s="37"/>
      <c r="P195" s="65" t="s">
        <v>479</v>
      </c>
      <c r="Q195" s="65" t="s">
        <v>479</v>
      </c>
      <c r="R195" s="65" t="s">
        <v>479</v>
      </c>
      <c r="S195" s="65" t="s">
        <v>479</v>
      </c>
      <c r="T195" s="65" t="s">
        <v>479</v>
      </c>
      <c r="U195" s="65" t="s">
        <v>479</v>
      </c>
    </row>
    <row r="196" spans="1:21" ht="25.5" customHeight="1">
      <c r="A196" s="61" t="str">
        <f t="shared" si="18"/>
        <v> </v>
      </c>
      <c r="B196" s="30" t="s">
        <v>1352</v>
      </c>
      <c r="C196" s="72" t="s">
        <v>1355</v>
      </c>
      <c r="D196" s="76" t="s">
        <v>1175</v>
      </c>
      <c r="E196" s="324" t="s">
        <v>983</v>
      </c>
      <c r="F196" s="324" t="s">
        <v>822</v>
      </c>
      <c r="G196" s="68" t="s">
        <v>2445</v>
      </c>
      <c r="H196" s="246">
        <v>12595</v>
      </c>
      <c r="I196" s="77">
        <v>0.41</v>
      </c>
      <c r="J196" s="241">
        <f t="shared" si="17"/>
        <v>7431.050000000001</v>
      </c>
      <c r="K196" s="267">
        <f>IF(J196=" "," ",IF(J196=0," ",J196/Currency!$C$11))</f>
        <v>7643.540423781116</v>
      </c>
      <c r="L196" s="70">
        <f>IF(J196=" "," ",IF(J196=0," ",$J196*VLOOKUP($L$9,Currency!$A$3:$C$8,3,0)))</f>
        <v>4886.919636985402</v>
      </c>
      <c r="M196" s="63">
        <f t="shared" si="14"/>
        <v>0.51</v>
      </c>
      <c r="N196" s="265">
        <f t="shared" si="16"/>
        <v>6172</v>
      </c>
      <c r="O196" s="37"/>
      <c r="P196" s="65" t="s">
        <v>479</v>
      </c>
      <c r="Q196" s="65" t="s">
        <v>479</v>
      </c>
      <c r="R196" s="65" t="s">
        <v>479</v>
      </c>
      <c r="S196" s="65" t="s">
        <v>479</v>
      </c>
      <c r="T196" s="65" t="s">
        <v>479</v>
      </c>
      <c r="U196" s="65" t="s">
        <v>479</v>
      </c>
    </row>
    <row r="197" spans="1:21" ht="25.5" customHeight="1">
      <c r="A197" s="61" t="str">
        <f t="shared" si="18"/>
        <v> </v>
      </c>
      <c r="B197" s="30" t="s">
        <v>128</v>
      </c>
      <c r="C197" s="72" t="s">
        <v>971</v>
      </c>
      <c r="D197" s="76" t="s">
        <v>1175</v>
      </c>
      <c r="E197" s="324" t="s">
        <v>983</v>
      </c>
      <c r="F197" s="324" t="s">
        <v>822</v>
      </c>
      <c r="G197" s="68" t="s">
        <v>2445</v>
      </c>
      <c r="H197" s="246">
        <v>20995</v>
      </c>
      <c r="I197" s="77">
        <v>0.41</v>
      </c>
      <c r="J197" s="241">
        <f t="shared" si="17"/>
        <v>12387.050000000001</v>
      </c>
      <c r="K197" s="267">
        <f>IF(J197=" "," ",IF(J197=0," ",J197/Currency!$C$11))</f>
        <v>12741.256943015842</v>
      </c>
      <c r="L197" s="70">
        <f>IF(J197=" "," ",IF(J197=0," ",$J197*VLOOKUP($L$9,Currency!$A$3:$C$8,3,0)))</f>
        <v>8146.159410758912</v>
      </c>
      <c r="M197" s="63">
        <f t="shared" si="14"/>
        <v>0.51</v>
      </c>
      <c r="N197" s="265">
        <f t="shared" si="16"/>
        <v>10288</v>
      </c>
      <c r="O197" s="37"/>
      <c r="P197" s="65" t="s">
        <v>479</v>
      </c>
      <c r="Q197" s="65" t="s">
        <v>479</v>
      </c>
      <c r="R197" s="65" t="s">
        <v>479</v>
      </c>
      <c r="S197" s="65" t="s">
        <v>479</v>
      </c>
      <c r="T197" s="65" t="s">
        <v>479</v>
      </c>
      <c r="U197" s="65" t="s">
        <v>479</v>
      </c>
    </row>
    <row r="198" spans="1:21" ht="25.5" customHeight="1">
      <c r="A198" s="61" t="str">
        <f t="shared" si="18"/>
        <v> </v>
      </c>
      <c r="B198" s="30" t="s">
        <v>200</v>
      </c>
      <c r="C198" s="72" t="s">
        <v>2486</v>
      </c>
      <c r="D198" s="76" t="s">
        <v>1175</v>
      </c>
      <c r="E198" s="324" t="s">
        <v>983</v>
      </c>
      <c r="F198" s="324" t="s">
        <v>822</v>
      </c>
      <c r="G198" s="68" t="s">
        <v>2445</v>
      </c>
      <c r="H198" s="246">
        <v>15745</v>
      </c>
      <c r="I198" s="77">
        <v>0.41</v>
      </c>
      <c r="J198" s="241">
        <f t="shared" si="17"/>
        <v>9289.550000000001</v>
      </c>
      <c r="K198" s="267">
        <f>IF(J198=" "," ",IF(J198=0," ",J198/Currency!$C$11))</f>
        <v>9555.184118494139</v>
      </c>
      <c r="L198" s="70">
        <f>IF(J198=" "," ",IF(J198=0," ",$J198*VLOOKUP($L$9,Currency!$A$3:$C$8,3,0)))</f>
        <v>6109.134552150468</v>
      </c>
      <c r="M198" s="63">
        <f t="shared" si="14"/>
        <v>0.51</v>
      </c>
      <c r="N198" s="265">
        <f t="shared" si="16"/>
        <v>7715</v>
      </c>
      <c r="O198" s="37"/>
      <c r="P198" s="65" t="s">
        <v>479</v>
      </c>
      <c r="Q198" s="65" t="s">
        <v>479</v>
      </c>
      <c r="R198" s="65" t="s">
        <v>479</v>
      </c>
      <c r="S198" s="65" t="s">
        <v>479</v>
      </c>
      <c r="T198" s="65" t="s">
        <v>479</v>
      </c>
      <c r="U198" s="65" t="s">
        <v>479</v>
      </c>
    </row>
    <row r="199" spans="1:21" ht="25.5" customHeight="1">
      <c r="A199" s="61" t="str">
        <f>IF(P199="X","C",IF(Q199="X","C",IF(R199="X","C",IF(S199="X","C",IF(T199="X","C",IF(U199="X","C"," "))))))</f>
        <v> </v>
      </c>
      <c r="B199" s="30"/>
      <c r="C199" s="84" t="s">
        <v>1180</v>
      </c>
      <c r="D199" s="76"/>
      <c r="E199" s="324" t="s">
        <v>479</v>
      </c>
      <c r="F199" s="324"/>
      <c r="G199" s="68"/>
      <c r="H199" s="246" t="s">
        <v>479</v>
      </c>
      <c r="I199" s="77"/>
      <c r="J199" s="241" t="str">
        <f t="shared" si="17"/>
        <v> </v>
      </c>
      <c r="K199" s="267" t="str">
        <f>IF(J199=" "," ",IF(J199=0," ",J199/Currency!$C$11))</f>
        <v> </v>
      </c>
      <c r="L199" s="70" t="str">
        <f>IF(J199=" "," ",IF(J199=0," ",$J199*VLOOKUP($L$9,Currency!$A$3:$C$8,3,0)))</f>
        <v> </v>
      </c>
      <c r="M199" s="63" t="str">
        <f t="shared" si="14"/>
        <v> </v>
      </c>
      <c r="N199" s="265" t="str">
        <f t="shared" si="16"/>
        <v> </v>
      </c>
      <c r="O199" s="37"/>
      <c r="P199" s="65" t="s">
        <v>479</v>
      </c>
      <c r="Q199" s="65" t="s">
        <v>479</v>
      </c>
      <c r="R199" s="65" t="s">
        <v>479</v>
      </c>
      <c r="S199" s="65" t="s">
        <v>479</v>
      </c>
      <c r="T199" s="65" t="s">
        <v>479</v>
      </c>
      <c r="U199" s="65" t="s">
        <v>479</v>
      </c>
    </row>
    <row r="200" spans="1:21" ht="25.5" customHeight="1">
      <c r="A200" s="61" t="str">
        <f>IF(P200="X","C",IF(Q200="X","C",IF(R200="X","C",IF(S200="X","C",IF(T200="X","C",IF(U200="X","C"," "))))))</f>
        <v> </v>
      </c>
      <c r="B200" s="30" t="s">
        <v>1825</v>
      </c>
      <c r="C200" s="72" t="s">
        <v>106</v>
      </c>
      <c r="D200" s="76" t="s">
        <v>1175</v>
      </c>
      <c r="E200" s="324" t="s">
        <v>983</v>
      </c>
      <c r="F200" s="324" t="s">
        <v>823</v>
      </c>
      <c r="G200" s="68" t="s">
        <v>2445</v>
      </c>
      <c r="H200" s="246">
        <v>6820</v>
      </c>
      <c r="I200" s="77">
        <v>0.41</v>
      </c>
      <c r="J200" s="241">
        <f t="shared" si="17"/>
        <v>4023.8000000000006</v>
      </c>
      <c r="K200" s="267">
        <f>IF(J200=" "," ",IF(J200=0," ",J200/Currency!$C$11))</f>
        <v>4138.860316807242</v>
      </c>
      <c r="L200" s="70">
        <f>IF(J200=" "," ",IF(J200=0," ",$J200*VLOOKUP($L$9,Currency!$A$3:$C$8,3,0)))</f>
        <v>2646.1922925161125</v>
      </c>
      <c r="M200" s="63">
        <f t="shared" si="14"/>
        <v>0.51</v>
      </c>
      <c r="N200" s="265">
        <f t="shared" si="16"/>
        <v>3342</v>
      </c>
      <c r="O200" s="37"/>
      <c r="P200" s="65" t="s">
        <v>479</v>
      </c>
      <c r="Q200" s="65" t="s">
        <v>479</v>
      </c>
      <c r="R200" s="65" t="s">
        <v>479</v>
      </c>
      <c r="S200" s="65" t="s">
        <v>479</v>
      </c>
      <c r="T200" s="65" t="s">
        <v>479</v>
      </c>
      <c r="U200" s="65" t="s">
        <v>479</v>
      </c>
    </row>
    <row r="201" spans="1:21" ht="25.5" customHeight="1">
      <c r="A201" s="61" t="s">
        <v>1710</v>
      </c>
      <c r="B201" s="30" t="s">
        <v>1432</v>
      </c>
      <c r="C201" s="72" t="s">
        <v>107</v>
      </c>
      <c r="D201" s="76" t="s">
        <v>1175</v>
      </c>
      <c r="E201" s="324" t="s">
        <v>983</v>
      </c>
      <c r="F201" s="324" t="s">
        <v>823</v>
      </c>
      <c r="G201" s="68" t="s">
        <v>2445</v>
      </c>
      <c r="H201" s="246">
        <v>8920</v>
      </c>
      <c r="I201" s="77">
        <v>0.41</v>
      </c>
      <c r="J201" s="241">
        <f t="shared" si="17"/>
        <v>5262.800000000001</v>
      </c>
      <c r="K201" s="267">
        <f>IF(J201=" "," ",IF(J201=0," ",J201/Currency!$C$11))</f>
        <v>5413.289446615924</v>
      </c>
      <c r="L201" s="70">
        <f>IF(J201=" "," ",IF(J201=0," ",$J201*VLOOKUP($L$9,Currency!$A$3:$C$8,3,0)))</f>
        <v>3461.0022359594905</v>
      </c>
      <c r="M201" s="63">
        <f t="shared" si="14"/>
        <v>0.51</v>
      </c>
      <c r="N201" s="265">
        <f t="shared" si="16"/>
        <v>4371</v>
      </c>
      <c r="O201" s="37"/>
      <c r="P201" s="65" t="s">
        <v>479</v>
      </c>
      <c r="Q201" s="65" t="s">
        <v>479</v>
      </c>
      <c r="R201" s="65" t="s">
        <v>479</v>
      </c>
      <c r="S201" s="65" t="s">
        <v>479</v>
      </c>
      <c r="T201" s="65" t="s">
        <v>479</v>
      </c>
      <c r="U201" s="65" t="s">
        <v>479</v>
      </c>
    </row>
    <row r="202" spans="1:21" ht="25.5" customHeight="1">
      <c r="A202" s="61" t="str">
        <f>IF(P202="X","C",IF(Q202="X","C",IF(R202="X","C",IF(S202="X","C",IF(T202="X","C",IF(U202="X","C"," "))))))</f>
        <v> </v>
      </c>
      <c r="B202" s="30" t="s">
        <v>1023</v>
      </c>
      <c r="C202" s="72" t="s">
        <v>108</v>
      </c>
      <c r="D202" s="76" t="s">
        <v>1175</v>
      </c>
      <c r="E202" s="324" t="s">
        <v>983</v>
      </c>
      <c r="F202" s="324" t="s">
        <v>822</v>
      </c>
      <c r="G202" s="68" t="s">
        <v>2445</v>
      </c>
      <c r="H202" s="246">
        <v>11545</v>
      </c>
      <c r="I202" s="77">
        <v>0.41</v>
      </c>
      <c r="J202" s="241">
        <f t="shared" si="17"/>
        <v>6811.550000000001</v>
      </c>
      <c r="K202" s="267">
        <f>IF(J202=" "," ",IF(J202=0," ",J202/Currency!$C$11))</f>
        <v>7006.325858876776</v>
      </c>
      <c r="L202" s="70">
        <f>IF(J202=" "," ",IF(J202=0," ",$J202*VLOOKUP($L$9,Currency!$A$3:$C$8,3,0)))</f>
        <v>4479.514665263712</v>
      </c>
      <c r="M202" s="63">
        <f t="shared" si="14"/>
        <v>0.51</v>
      </c>
      <c r="N202" s="265">
        <f t="shared" si="16"/>
        <v>5657</v>
      </c>
      <c r="O202" s="37"/>
      <c r="P202" s="65" t="s">
        <v>479</v>
      </c>
      <c r="Q202" s="65" t="s">
        <v>479</v>
      </c>
      <c r="R202" s="65" t="s">
        <v>479</v>
      </c>
      <c r="S202" s="65" t="s">
        <v>479</v>
      </c>
      <c r="T202" s="65" t="s">
        <v>479</v>
      </c>
      <c r="U202" s="65" t="s">
        <v>479</v>
      </c>
    </row>
    <row r="203" spans="1:21" ht="25.5" customHeight="1">
      <c r="A203" s="61" t="str">
        <f>IF(P203="X","C",IF(Q203="X","C",IF(R203="X","C",IF(S203="X","C",IF(T203="X","C",IF(U203="X","C"," "))))))</f>
        <v> </v>
      </c>
      <c r="B203" s="66" t="s">
        <v>560</v>
      </c>
      <c r="C203" s="67" t="s">
        <v>561</v>
      </c>
      <c r="D203" s="67" t="s">
        <v>1175</v>
      </c>
      <c r="E203" s="324" t="s">
        <v>1224</v>
      </c>
      <c r="F203" s="324" t="s">
        <v>822</v>
      </c>
      <c r="G203" s="68" t="s">
        <v>2445</v>
      </c>
      <c r="H203" s="246">
        <v>184</v>
      </c>
      <c r="I203" s="69">
        <v>0.41</v>
      </c>
      <c r="J203" s="241">
        <f t="shared" si="17"/>
        <v>108.56000000000002</v>
      </c>
      <c r="K203" s="267">
        <f>IF(J203=" "," ",IF(J203=0," ",J203/Currency!$C$11))</f>
        <v>111.66426661180829</v>
      </c>
      <c r="L203" s="70">
        <f>IF(J203=" "," ",IF(J203=0," ",$J203*VLOOKUP($L$9,Currency!$A$3:$C$8,3,0)))</f>
        <v>71.39287123503881</v>
      </c>
      <c r="M203" s="63">
        <f t="shared" si="14"/>
        <v>0.46</v>
      </c>
      <c r="N203" s="265">
        <f t="shared" si="16"/>
        <v>99</v>
      </c>
      <c r="O203" s="37"/>
      <c r="P203" s="65" t="s">
        <v>479</v>
      </c>
      <c r="Q203" s="65" t="s">
        <v>479</v>
      </c>
      <c r="R203" s="65" t="s">
        <v>479</v>
      </c>
      <c r="S203" s="65" t="s">
        <v>479</v>
      </c>
      <c r="T203" s="65" t="s">
        <v>479</v>
      </c>
      <c r="U203" s="65" t="s">
        <v>479</v>
      </c>
    </row>
    <row r="204" spans="1:21" ht="25.5" customHeight="1">
      <c r="A204" s="61"/>
      <c r="B204" s="66"/>
      <c r="C204" s="84" t="s">
        <v>1181</v>
      </c>
      <c r="D204" s="67"/>
      <c r="E204" s="324" t="s">
        <v>479</v>
      </c>
      <c r="F204" s="324"/>
      <c r="G204" s="68"/>
      <c r="H204" s="246"/>
      <c r="I204" s="69"/>
      <c r="J204" s="241" t="str">
        <f t="shared" si="17"/>
        <v> </v>
      </c>
      <c r="K204" s="267" t="str">
        <f>IF(J204=" "," ",IF(J204=0," ",J204/Currency!$C$11))</f>
        <v> </v>
      </c>
      <c r="L204" s="70" t="str">
        <f>IF(J204=" "," ",IF(J204=0," ",$J204*VLOOKUP($L$9,Currency!$A$3:$C$8,3,0)))</f>
        <v> </v>
      </c>
      <c r="M204" s="63" t="str">
        <f t="shared" si="14"/>
        <v> </v>
      </c>
      <c r="N204" s="265" t="str">
        <f t="shared" si="16"/>
        <v> </v>
      </c>
      <c r="O204" s="37"/>
      <c r="P204" s="65" t="s">
        <v>479</v>
      </c>
      <c r="Q204" s="65" t="s">
        <v>479</v>
      </c>
      <c r="R204" s="65" t="s">
        <v>479</v>
      </c>
      <c r="S204" s="65" t="s">
        <v>479</v>
      </c>
      <c r="T204" s="65" t="s">
        <v>479</v>
      </c>
      <c r="U204" s="65" t="s">
        <v>479</v>
      </c>
    </row>
    <row r="205" spans="1:21" ht="25.5" customHeight="1">
      <c r="A205" s="61" t="str">
        <f>IF(P205="X","C",IF(Q205="X","C",IF(R205="X","C",IF(S205="X","C",IF(T205="X","C",IF(U205="X","C"," "))))))</f>
        <v> </v>
      </c>
      <c r="B205" s="66" t="s">
        <v>562</v>
      </c>
      <c r="C205" s="72" t="s">
        <v>2353</v>
      </c>
      <c r="D205" s="67" t="s">
        <v>1175</v>
      </c>
      <c r="E205" s="324" t="s">
        <v>983</v>
      </c>
      <c r="F205" s="324" t="s">
        <v>823</v>
      </c>
      <c r="G205" s="68" t="s">
        <v>2445</v>
      </c>
      <c r="H205" s="246">
        <v>10495</v>
      </c>
      <c r="I205" s="69">
        <v>0.41</v>
      </c>
      <c r="J205" s="241">
        <f t="shared" si="17"/>
        <v>6192.050000000001</v>
      </c>
      <c r="K205" s="267">
        <f>IF(J205=" "," ",IF(J205=0," ",J205/Currency!$C$11))</f>
        <v>6369.111293972435</v>
      </c>
      <c r="L205" s="70">
        <f>IF(J205=" "," ",IF(J205=0," ",$J205*VLOOKUP($L$9,Currency!$A$3:$C$8,3,0)))</f>
        <v>4072.1096935420237</v>
      </c>
      <c r="M205" s="63">
        <f t="shared" si="14"/>
        <v>0.51</v>
      </c>
      <c r="N205" s="265">
        <f t="shared" si="16"/>
        <v>5143</v>
      </c>
      <c r="O205" s="37"/>
      <c r="P205" s="65" t="s">
        <v>479</v>
      </c>
      <c r="Q205" s="65" t="s">
        <v>479</v>
      </c>
      <c r="R205" s="65" t="s">
        <v>479</v>
      </c>
      <c r="S205" s="65" t="s">
        <v>479</v>
      </c>
      <c r="T205" s="65" t="s">
        <v>479</v>
      </c>
      <c r="U205" s="65" t="s">
        <v>479</v>
      </c>
    </row>
    <row r="206" spans="1:21" ht="25.5" customHeight="1">
      <c r="A206" s="61"/>
      <c r="B206" s="66"/>
      <c r="C206" s="84" t="s">
        <v>1182</v>
      </c>
      <c r="D206" s="67"/>
      <c r="E206" s="324" t="s">
        <v>479</v>
      </c>
      <c r="F206" s="324"/>
      <c r="G206" s="68"/>
      <c r="H206" s="246"/>
      <c r="I206" s="69"/>
      <c r="J206" s="241" t="str">
        <f t="shared" si="17"/>
        <v> </v>
      </c>
      <c r="K206" s="267" t="str">
        <f>IF(J206=" "," ",IF(J206=0," ",J206/Currency!$C$11))</f>
        <v> </v>
      </c>
      <c r="L206" s="70" t="str">
        <f>IF(J206=" "," ",IF(J206=0," ",$J206*VLOOKUP($L$9,Currency!$A$3:$C$8,3,0)))</f>
        <v> </v>
      </c>
      <c r="M206" s="63" t="str">
        <f t="shared" si="14"/>
        <v> </v>
      </c>
      <c r="N206" s="265" t="str">
        <f t="shared" si="16"/>
        <v> </v>
      </c>
      <c r="O206" s="37"/>
      <c r="P206" s="65" t="s">
        <v>479</v>
      </c>
      <c r="Q206" s="65" t="s">
        <v>479</v>
      </c>
      <c r="R206" s="65" t="s">
        <v>479</v>
      </c>
      <c r="S206" s="65" t="s">
        <v>479</v>
      </c>
      <c r="T206" s="65" t="s">
        <v>479</v>
      </c>
      <c r="U206" s="65" t="s">
        <v>479</v>
      </c>
    </row>
    <row r="207" spans="1:21" ht="25.5" customHeight="1">
      <c r="A207" s="61" t="str">
        <f>IF(P207="X","C",IF(Q207="X","C",IF(R207="X","C",IF(S207="X","C",IF(T207="X","C",IF(U207="X","C"," "))))))</f>
        <v> </v>
      </c>
      <c r="B207" s="66" t="s">
        <v>2902</v>
      </c>
      <c r="C207" s="72" t="s">
        <v>2151</v>
      </c>
      <c r="D207" s="67" t="s">
        <v>1175</v>
      </c>
      <c r="E207" s="324" t="s">
        <v>983</v>
      </c>
      <c r="F207" s="324" t="s">
        <v>823</v>
      </c>
      <c r="G207" s="68" t="s">
        <v>2445</v>
      </c>
      <c r="H207" s="246">
        <v>9445</v>
      </c>
      <c r="I207" s="69">
        <v>0.41</v>
      </c>
      <c r="J207" s="241">
        <f t="shared" si="17"/>
        <v>5572.550000000001</v>
      </c>
      <c r="K207" s="267">
        <f>IF(J207=" "," ",IF(J207=0," ",J207/Currency!$C$11))</f>
        <v>5731.896729068095</v>
      </c>
      <c r="L207" s="70">
        <f>IF(J207=" "," ",IF(J207=0," ",$J207*VLOOKUP($L$9,Currency!$A$3:$C$8,3,0)))</f>
        <v>3664.7047218203347</v>
      </c>
      <c r="M207" s="63">
        <f aca="true" t="shared" si="19" ref="M207:M270">IF($H207=0," ",IF(H207=" "," ",IF(E207="A",46%,IF($E207="B",51%,IF($E207="C",51%,IF($E207="D",10%,0))))))</f>
        <v>0.51</v>
      </c>
      <c r="N207" s="265">
        <f t="shared" si="16"/>
        <v>4628</v>
      </c>
      <c r="O207" s="37"/>
      <c r="P207" s="65" t="s">
        <v>479</v>
      </c>
      <c r="Q207" s="65" t="s">
        <v>479</v>
      </c>
      <c r="R207" s="65" t="s">
        <v>479</v>
      </c>
      <c r="S207" s="65" t="s">
        <v>479</v>
      </c>
      <c r="T207" s="65" t="s">
        <v>479</v>
      </c>
      <c r="U207" s="65" t="s">
        <v>479</v>
      </c>
    </row>
    <row r="208" spans="1:21" ht="25.5" customHeight="1">
      <c r="A208" s="61"/>
      <c r="B208" s="66"/>
      <c r="C208" s="84" t="s">
        <v>1183</v>
      </c>
      <c r="D208" s="67"/>
      <c r="E208" s="324" t="s">
        <v>479</v>
      </c>
      <c r="F208" s="324"/>
      <c r="G208" s="68"/>
      <c r="H208" s="246"/>
      <c r="I208" s="69"/>
      <c r="J208" s="241" t="str">
        <f t="shared" si="17"/>
        <v> </v>
      </c>
      <c r="K208" s="267" t="str">
        <f>IF(J208=" "," ",IF(J208=0," ",J208/Currency!$C$11))</f>
        <v> </v>
      </c>
      <c r="L208" s="70" t="str">
        <f>IF(J208=" "," ",IF(J208=0," ",$J208*VLOOKUP($L$9,Currency!$A$3:$C$8,3,0)))</f>
        <v> </v>
      </c>
      <c r="M208" s="63" t="str">
        <f t="shared" si="19"/>
        <v> </v>
      </c>
      <c r="N208" s="265" t="str">
        <f t="shared" si="16"/>
        <v> </v>
      </c>
      <c r="O208" s="37"/>
      <c r="P208" s="65" t="s">
        <v>479</v>
      </c>
      <c r="Q208" s="65" t="s">
        <v>479</v>
      </c>
      <c r="R208" s="65" t="s">
        <v>479</v>
      </c>
      <c r="S208" s="65" t="s">
        <v>479</v>
      </c>
      <c r="T208" s="65" t="s">
        <v>479</v>
      </c>
      <c r="U208" s="65" t="s">
        <v>479</v>
      </c>
    </row>
    <row r="209" spans="1:21" ht="25.5" customHeight="1">
      <c r="A209" s="61"/>
      <c r="B209" s="66" t="s">
        <v>1544</v>
      </c>
      <c r="C209" s="72" t="s">
        <v>21</v>
      </c>
      <c r="D209" s="67" t="s">
        <v>1175</v>
      </c>
      <c r="E209" s="324" t="s">
        <v>983</v>
      </c>
      <c r="F209" s="324" t="s">
        <v>822</v>
      </c>
      <c r="G209" s="68" t="s">
        <v>2445</v>
      </c>
      <c r="H209" s="246">
        <v>15745</v>
      </c>
      <c r="I209" s="69">
        <v>0.41</v>
      </c>
      <c r="J209" s="241">
        <f t="shared" si="17"/>
        <v>9289.550000000001</v>
      </c>
      <c r="K209" s="267">
        <f>IF(J209=" "," ",IF(J209=0," ",J209/Currency!$C$11))</f>
        <v>9555.184118494139</v>
      </c>
      <c r="L209" s="70">
        <f>IF(J209=" "," ",IF(J209=0," ",$J209*VLOOKUP($L$9,Currency!$A$3:$C$8,3,0)))</f>
        <v>6109.134552150468</v>
      </c>
      <c r="M209" s="63">
        <f t="shared" si="19"/>
        <v>0.51</v>
      </c>
      <c r="N209" s="265">
        <f t="shared" si="16"/>
        <v>7715</v>
      </c>
      <c r="O209" s="37"/>
      <c r="P209" s="65" t="s">
        <v>479</v>
      </c>
      <c r="Q209" s="65" t="s">
        <v>479</v>
      </c>
      <c r="R209" s="65" t="s">
        <v>479</v>
      </c>
      <c r="S209" s="65" t="s">
        <v>479</v>
      </c>
      <c r="T209" s="65" t="s">
        <v>479</v>
      </c>
      <c r="U209" s="65" t="s">
        <v>479</v>
      </c>
    </row>
    <row r="210" spans="1:21" ht="25.5" customHeight="1">
      <c r="A210" s="61"/>
      <c r="B210" s="66" t="s">
        <v>1545</v>
      </c>
      <c r="C210" s="72" t="s">
        <v>22</v>
      </c>
      <c r="D210" s="67" t="s">
        <v>1175</v>
      </c>
      <c r="E210" s="324" t="s">
        <v>983</v>
      </c>
      <c r="F210" s="324" t="s">
        <v>822</v>
      </c>
      <c r="G210" s="68" t="s">
        <v>2445</v>
      </c>
      <c r="H210" s="246">
        <v>20995</v>
      </c>
      <c r="I210" s="69">
        <v>0.41</v>
      </c>
      <c r="J210" s="241">
        <f t="shared" si="17"/>
        <v>12387.050000000001</v>
      </c>
      <c r="K210" s="267">
        <f>IF(J210=" "," ",IF(J210=0," ",J210/Currency!$C$11))</f>
        <v>12741.256943015842</v>
      </c>
      <c r="L210" s="70">
        <f>IF(J210=" "," ",IF(J210=0," ",$J210*VLOOKUP($L$9,Currency!$A$3:$C$8,3,0)))</f>
        <v>8146.159410758912</v>
      </c>
      <c r="M210" s="63">
        <f t="shared" si="19"/>
        <v>0.51</v>
      </c>
      <c r="N210" s="265">
        <f t="shared" si="16"/>
        <v>10288</v>
      </c>
      <c r="O210" s="37"/>
      <c r="P210" s="65" t="s">
        <v>479</v>
      </c>
      <c r="Q210" s="65" t="s">
        <v>479</v>
      </c>
      <c r="R210" s="65" t="s">
        <v>479</v>
      </c>
      <c r="S210" s="65" t="s">
        <v>479</v>
      </c>
      <c r="T210" s="65" t="s">
        <v>479</v>
      </c>
      <c r="U210" s="65" t="s">
        <v>479</v>
      </c>
    </row>
    <row r="211" spans="1:21" ht="25.5" customHeight="1">
      <c r="A211" s="61"/>
      <c r="B211" s="66" t="s">
        <v>1546</v>
      </c>
      <c r="C211" s="72" t="s">
        <v>23</v>
      </c>
      <c r="D211" s="67" t="s">
        <v>1175</v>
      </c>
      <c r="E211" s="324" t="s">
        <v>983</v>
      </c>
      <c r="F211" s="324" t="s">
        <v>822</v>
      </c>
      <c r="G211" s="68" t="s">
        <v>2445</v>
      </c>
      <c r="H211" s="246">
        <v>26245</v>
      </c>
      <c r="I211" s="69">
        <v>0.41</v>
      </c>
      <c r="J211" s="241">
        <f t="shared" si="17"/>
        <v>15484.550000000003</v>
      </c>
      <c r="K211" s="267">
        <f>IF(J211=" "," ",IF(J211=0," ",J211/Currency!$C$11))</f>
        <v>15927.329767537547</v>
      </c>
      <c r="L211" s="70">
        <f>IF(J211=" "," ",IF(J211=0," ",$J211*VLOOKUP($L$9,Currency!$A$3:$C$8,3,0)))</f>
        <v>10183.184269367357</v>
      </c>
      <c r="M211" s="63">
        <f t="shared" si="19"/>
        <v>0.51</v>
      </c>
      <c r="N211" s="265">
        <f t="shared" si="16"/>
        <v>12860</v>
      </c>
      <c r="O211" s="37"/>
      <c r="P211" s="65" t="s">
        <v>479</v>
      </c>
      <c r="Q211" s="65" t="s">
        <v>479</v>
      </c>
      <c r="R211" s="65" t="s">
        <v>479</v>
      </c>
      <c r="S211" s="65" t="s">
        <v>479</v>
      </c>
      <c r="T211" s="65" t="s">
        <v>479</v>
      </c>
      <c r="U211" s="65" t="s">
        <v>479</v>
      </c>
    </row>
    <row r="212" spans="1:21" ht="25.5" customHeight="1">
      <c r="A212" s="61"/>
      <c r="B212" s="66" t="s">
        <v>1547</v>
      </c>
      <c r="C212" s="72" t="s">
        <v>24</v>
      </c>
      <c r="D212" s="67" t="s">
        <v>1175</v>
      </c>
      <c r="E212" s="324" t="s">
        <v>983</v>
      </c>
      <c r="F212" s="324" t="s">
        <v>822</v>
      </c>
      <c r="G212" s="68" t="s">
        <v>2445</v>
      </c>
      <c r="H212" s="246">
        <v>31495</v>
      </c>
      <c r="I212" s="69">
        <v>0.41</v>
      </c>
      <c r="J212" s="241">
        <f t="shared" si="17"/>
        <v>18582.050000000003</v>
      </c>
      <c r="K212" s="267">
        <f>IF(J212=" "," ",IF(J212=0," ",J212/Currency!$C$11))</f>
        <v>19113.40259205925</v>
      </c>
      <c r="L212" s="70">
        <f>IF(J212=" "," ",IF(J212=0," ",$J212*VLOOKUP($L$9,Currency!$A$3:$C$8,3,0)))</f>
        <v>12220.2091279758</v>
      </c>
      <c r="M212" s="63">
        <f t="shared" si="19"/>
        <v>0.51</v>
      </c>
      <c r="N212" s="265">
        <f t="shared" si="16"/>
        <v>15433</v>
      </c>
      <c r="O212" s="37"/>
      <c r="P212" s="65" t="s">
        <v>479</v>
      </c>
      <c r="Q212" s="65" t="s">
        <v>479</v>
      </c>
      <c r="R212" s="65" t="s">
        <v>479</v>
      </c>
      <c r="S212" s="65" t="s">
        <v>479</v>
      </c>
      <c r="T212" s="65" t="s">
        <v>479</v>
      </c>
      <c r="U212" s="65" t="s">
        <v>479</v>
      </c>
    </row>
    <row r="213" spans="1:21" ht="25.5" customHeight="1">
      <c r="A213" s="61"/>
      <c r="B213" s="66"/>
      <c r="C213" s="84" t="s">
        <v>1184</v>
      </c>
      <c r="D213" s="67"/>
      <c r="E213" s="324" t="s">
        <v>479</v>
      </c>
      <c r="F213" s="324"/>
      <c r="G213" s="68"/>
      <c r="H213" s="246"/>
      <c r="I213" s="69"/>
      <c r="J213" s="241" t="str">
        <f t="shared" si="17"/>
        <v> </v>
      </c>
      <c r="K213" s="267" t="str">
        <f>IF(J213=" "," ",IF(J213=0," ",J213/Currency!$C$11))</f>
        <v> </v>
      </c>
      <c r="L213" s="70" t="str">
        <f>IF(J213=" "," ",IF(J213=0," ",$J213*VLOOKUP($L$9,Currency!$A$3:$C$8,3,0)))</f>
        <v> </v>
      </c>
      <c r="M213" s="63" t="str">
        <f t="shared" si="19"/>
        <v> </v>
      </c>
      <c r="N213" s="265" t="str">
        <f t="shared" si="16"/>
        <v> </v>
      </c>
      <c r="O213" s="37"/>
      <c r="P213" s="65" t="s">
        <v>479</v>
      </c>
      <c r="Q213" s="65" t="s">
        <v>479</v>
      </c>
      <c r="R213" s="65" t="s">
        <v>479</v>
      </c>
      <c r="S213" s="65" t="s">
        <v>479</v>
      </c>
      <c r="T213" s="65" t="s">
        <v>479</v>
      </c>
      <c r="U213" s="65" t="s">
        <v>479</v>
      </c>
    </row>
    <row r="214" spans="1:21" ht="25.5" customHeight="1">
      <c r="A214" s="61" t="str">
        <f aca="true" t="shared" si="20" ref="A214:A298">IF(P214="X","C",IF(Q214="X","C",IF(R214="X","C",IF(S214="X","C",IF(T214="X","C",IF(U214="X","C"," "))))))</f>
        <v> </v>
      </c>
      <c r="B214" s="66" t="s">
        <v>18</v>
      </c>
      <c r="C214" s="72" t="s">
        <v>1312</v>
      </c>
      <c r="D214" s="67" t="s">
        <v>1175</v>
      </c>
      <c r="E214" s="324" t="s">
        <v>983</v>
      </c>
      <c r="F214" s="324" t="s">
        <v>824</v>
      </c>
      <c r="G214" s="68" t="s">
        <v>2445</v>
      </c>
      <c r="H214" s="246">
        <v>23095</v>
      </c>
      <c r="I214" s="69">
        <v>0.41</v>
      </c>
      <c r="J214" s="241">
        <f t="shared" si="17"/>
        <v>13626.050000000001</v>
      </c>
      <c r="K214" s="267">
        <f>IF(J214=" "," ",IF(J214=0," ",J214/Currency!$C$11))</f>
        <v>14015.686072824523</v>
      </c>
      <c r="L214" s="70">
        <f>IF(J214=" "," ",IF(J214=0," ",$J214*VLOOKUP($L$9,Currency!$A$3:$C$8,3,0)))</f>
        <v>8960.969354202289</v>
      </c>
      <c r="M214" s="63">
        <f t="shared" si="19"/>
        <v>0.51</v>
      </c>
      <c r="N214" s="265">
        <f aca="true" t="shared" si="21" ref="N214:N239">IF(M214=" "," ",IF(M214=0," ",ROUND(H214*(1-M214),0)))</f>
        <v>11317</v>
      </c>
      <c r="O214" s="37"/>
      <c r="P214" s="65" t="s">
        <v>479</v>
      </c>
      <c r="Q214" s="65" t="s">
        <v>479</v>
      </c>
      <c r="R214" s="65" t="s">
        <v>479</v>
      </c>
      <c r="S214" s="65" t="s">
        <v>479</v>
      </c>
      <c r="T214" s="65" t="s">
        <v>479</v>
      </c>
      <c r="U214" s="65" t="s">
        <v>479</v>
      </c>
    </row>
    <row r="215" spans="1:21" ht="25.5" customHeight="1">
      <c r="A215" s="61" t="str">
        <f t="shared" si="20"/>
        <v> </v>
      </c>
      <c r="B215" s="66" t="s">
        <v>1313</v>
      </c>
      <c r="C215" s="72" t="s">
        <v>2354</v>
      </c>
      <c r="D215" s="67" t="s">
        <v>1175</v>
      </c>
      <c r="E215" s="324" t="s">
        <v>983</v>
      </c>
      <c r="F215" s="324" t="s">
        <v>824</v>
      </c>
      <c r="G215" s="68" t="s">
        <v>2445</v>
      </c>
      <c r="H215" s="246">
        <v>2725</v>
      </c>
      <c r="I215" s="69">
        <v>0.41</v>
      </c>
      <c r="J215" s="241">
        <f aca="true" t="shared" si="22" ref="J215:J239">IF(H215=" "," ",IF(H215=0," ",H215*(1-I215)))</f>
        <v>1607.7500000000002</v>
      </c>
      <c r="K215" s="267">
        <f>IF(J215=" "," ",IF(J215=0," ",J215/Currency!$C$11))</f>
        <v>1653.723513680313</v>
      </c>
      <c r="L215" s="70">
        <f>IF(J215=" "," ",IF(J215=0," ",$J215*VLOOKUP($L$9,Currency!$A$3:$C$8,3,0)))</f>
        <v>1057.312902801526</v>
      </c>
      <c r="M215" s="63">
        <f t="shared" si="19"/>
        <v>0.51</v>
      </c>
      <c r="N215" s="265">
        <f t="shared" si="21"/>
        <v>1335</v>
      </c>
      <c r="O215" s="37"/>
      <c r="P215" s="65" t="s">
        <v>479</v>
      </c>
      <c r="Q215" s="65" t="s">
        <v>479</v>
      </c>
      <c r="R215" s="65" t="s">
        <v>479</v>
      </c>
      <c r="S215" s="65" t="s">
        <v>479</v>
      </c>
      <c r="T215" s="65" t="s">
        <v>479</v>
      </c>
      <c r="U215" s="65" t="s">
        <v>479</v>
      </c>
    </row>
    <row r="216" spans="1:21" ht="25.5" customHeight="1">
      <c r="A216" s="61" t="str">
        <f>IF(P216="X","C",IF(Q216="X","C",IF(R216="X","C",IF(S216="X","C",IF(T216="X","C",IF(U216="X","C"," "))))))</f>
        <v> </v>
      </c>
      <c r="B216" s="66" t="s">
        <v>387</v>
      </c>
      <c r="C216" s="72" t="s">
        <v>388</v>
      </c>
      <c r="D216" s="67" t="s">
        <v>1175</v>
      </c>
      <c r="E216" s="324" t="s">
        <v>983</v>
      </c>
      <c r="F216" s="324" t="s">
        <v>824</v>
      </c>
      <c r="G216" s="68" t="s">
        <v>2445</v>
      </c>
      <c r="H216" s="246">
        <v>6820</v>
      </c>
      <c r="I216" s="69">
        <v>0.41</v>
      </c>
      <c r="J216" s="241">
        <f>IF(H216=" "," ",IF(H216=0," ",H216*(1-I216)))</f>
        <v>4023.8000000000006</v>
      </c>
      <c r="K216" s="267">
        <f>IF(J216=" "," ",IF(J216=0," ",J216/Currency!$C$11))</f>
        <v>4138.860316807242</v>
      </c>
      <c r="L216" s="70">
        <f>IF(J216=" "," ",IF(J216=0," ",$J216*VLOOKUP($L$9,Currency!$A$3:$C$8,3,0)))</f>
        <v>2646.1922925161125</v>
      </c>
      <c r="M216" s="63">
        <f t="shared" si="19"/>
        <v>0.51</v>
      </c>
      <c r="N216" s="265">
        <f>IF(M216=" "," ",IF(M216=0," ",ROUND(H216*(1-M216),0)))</f>
        <v>3342</v>
      </c>
      <c r="O216" s="37"/>
      <c r="P216" s="65" t="s">
        <v>479</v>
      </c>
      <c r="Q216" s="65" t="s">
        <v>479</v>
      </c>
      <c r="R216" s="65" t="s">
        <v>479</v>
      </c>
      <c r="S216" s="65" t="s">
        <v>479</v>
      </c>
      <c r="T216" s="65" t="s">
        <v>479</v>
      </c>
      <c r="U216" s="65" t="s">
        <v>479</v>
      </c>
    </row>
    <row r="217" spans="1:21" ht="25.5" customHeight="1">
      <c r="A217" s="61" t="str">
        <f t="shared" si="20"/>
        <v> </v>
      </c>
      <c r="B217" s="66" t="s">
        <v>1314</v>
      </c>
      <c r="C217" s="72" t="s">
        <v>1320</v>
      </c>
      <c r="D217" s="67" t="s">
        <v>1175</v>
      </c>
      <c r="E217" s="324" t="s">
        <v>983</v>
      </c>
      <c r="F217" s="324" t="s">
        <v>824</v>
      </c>
      <c r="G217" s="68" t="s">
        <v>2445</v>
      </c>
      <c r="H217" s="246">
        <v>3670</v>
      </c>
      <c r="I217" s="69">
        <v>0.41</v>
      </c>
      <c r="J217" s="241">
        <f t="shared" si="22"/>
        <v>2165.3</v>
      </c>
      <c r="K217" s="267">
        <f>IF(J217=" "," ",IF(J217=0," ",J217/Currency!$C$11))</f>
        <v>2227.2166220942195</v>
      </c>
      <c r="L217" s="70">
        <f>IF(J217=" "," ",IF(J217=0," ",$J217*VLOOKUP($L$9,Currency!$A$3:$C$8,3,0)))</f>
        <v>1423.9773773510458</v>
      </c>
      <c r="M217" s="63">
        <f t="shared" si="19"/>
        <v>0.51</v>
      </c>
      <c r="N217" s="265">
        <f t="shared" si="21"/>
        <v>1798</v>
      </c>
      <c r="O217" s="37"/>
      <c r="P217" s="65" t="s">
        <v>479</v>
      </c>
      <c r="Q217" s="65" t="s">
        <v>479</v>
      </c>
      <c r="R217" s="65" t="s">
        <v>479</v>
      </c>
      <c r="S217" s="65" t="s">
        <v>479</v>
      </c>
      <c r="T217" s="65" t="s">
        <v>479</v>
      </c>
      <c r="U217" s="65" t="s">
        <v>479</v>
      </c>
    </row>
    <row r="218" spans="1:21" ht="25.5" customHeight="1">
      <c r="A218" s="61" t="str">
        <f t="shared" si="20"/>
        <v> </v>
      </c>
      <c r="B218" s="66" t="s">
        <v>1321</v>
      </c>
      <c r="C218" s="72" t="s">
        <v>749</v>
      </c>
      <c r="D218" s="67" t="s">
        <v>1175</v>
      </c>
      <c r="E218" s="324" t="s">
        <v>983</v>
      </c>
      <c r="F218" s="324" t="s">
        <v>824</v>
      </c>
      <c r="G218" s="68" t="s">
        <v>2445</v>
      </c>
      <c r="H218" s="246">
        <v>2095</v>
      </c>
      <c r="I218" s="69">
        <v>0.41</v>
      </c>
      <c r="J218" s="241">
        <f t="shared" si="22"/>
        <v>1236.0500000000002</v>
      </c>
      <c r="K218" s="267">
        <f>IF(J218=" "," ",IF(J218=0," ",J218/Currency!$C$11))</f>
        <v>1271.3947747377085</v>
      </c>
      <c r="L218" s="70">
        <f>IF(J218=" "," ",IF(J218=0," ",$J218*VLOOKUP($L$9,Currency!$A$3:$C$8,3,0)))</f>
        <v>812.8699197685125</v>
      </c>
      <c r="M218" s="63">
        <f t="shared" si="19"/>
        <v>0.51</v>
      </c>
      <c r="N218" s="265">
        <f t="shared" si="21"/>
        <v>1027</v>
      </c>
      <c r="O218" s="37"/>
      <c r="P218" s="65" t="s">
        <v>479</v>
      </c>
      <c r="Q218" s="65" t="s">
        <v>479</v>
      </c>
      <c r="R218" s="65" t="s">
        <v>479</v>
      </c>
      <c r="S218" s="65" t="s">
        <v>479</v>
      </c>
      <c r="T218" s="65" t="s">
        <v>479</v>
      </c>
      <c r="U218" s="65" t="s">
        <v>479</v>
      </c>
    </row>
    <row r="219" spans="1:21" ht="25.5" customHeight="1">
      <c r="A219" s="61" t="str">
        <f t="shared" si="20"/>
        <v> </v>
      </c>
      <c r="B219" s="66" t="s">
        <v>750</v>
      </c>
      <c r="C219" s="72" t="s">
        <v>2483</v>
      </c>
      <c r="D219" s="67" t="s">
        <v>1175</v>
      </c>
      <c r="E219" s="324" t="s">
        <v>983</v>
      </c>
      <c r="F219" s="324" t="s">
        <v>824</v>
      </c>
      <c r="G219" s="68" t="s">
        <v>2445</v>
      </c>
      <c r="H219" s="246">
        <v>12070</v>
      </c>
      <c r="I219" s="69">
        <v>0.41</v>
      </c>
      <c r="J219" s="241">
        <f t="shared" si="22"/>
        <v>7121.300000000001</v>
      </c>
      <c r="K219" s="267">
        <f>IF(J219=" "," ",IF(J219=0," ",J219/Currency!$C$11))</f>
        <v>7324.9331413289465</v>
      </c>
      <c r="L219" s="70">
        <f>IF(J219=" "," ",IF(J219=0," ",$J219*VLOOKUP($L$9,Currency!$A$3:$C$8,3,0)))</f>
        <v>4683.217151124557</v>
      </c>
      <c r="M219" s="63">
        <f t="shared" si="19"/>
        <v>0.51</v>
      </c>
      <c r="N219" s="265">
        <f t="shared" si="21"/>
        <v>5914</v>
      </c>
      <c r="O219" s="37"/>
      <c r="P219" s="65" t="s">
        <v>479</v>
      </c>
      <c r="Q219" s="65" t="s">
        <v>479</v>
      </c>
      <c r="R219" s="65" t="s">
        <v>479</v>
      </c>
      <c r="S219" s="65" t="s">
        <v>479</v>
      </c>
      <c r="T219" s="65" t="s">
        <v>479</v>
      </c>
      <c r="U219" s="65" t="s">
        <v>479</v>
      </c>
    </row>
    <row r="220" spans="1:21" ht="25.5" customHeight="1">
      <c r="A220" s="61" t="str">
        <f t="shared" si="20"/>
        <v> </v>
      </c>
      <c r="B220" s="66" t="s">
        <v>2484</v>
      </c>
      <c r="C220" s="72" t="s">
        <v>2356</v>
      </c>
      <c r="D220" s="67" t="s">
        <v>1175</v>
      </c>
      <c r="E220" s="324" t="s">
        <v>983</v>
      </c>
      <c r="F220" s="324" t="s">
        <v>824</v>
      </c>
      <c r="G220" s="68" t="s">
        <v>2445</v>
      </c>
      <c r="H220" s="246">
        <v>16795</v>
      </c>
      <c r="I220" s="69">
        <v>0.41</v>
      </c>
      <c r="J220" s="241">
        <f t="shared" si="22"/>
        <v>9909.050000000001</v>
      </c>
      <c r="K220" s="267">
        <f>IF(J220=" "," ",IF(J220=0," ",J220/Currency!$C$11))</f>
        <v>10192.39868339848</v>
      </c>
      <c r="L220" s="70">
        <f>IF(J220=" "," ",IF(J220=0," ",$J220*VLOOKUP($L$9,Currency!$A$3:$C$8,3,0)))</f>
        <v>6516.539523872157</v>
      </c>
      <c r="M220" s="63">
        <f t="shared" si="19"/>
        <v>0.51</v>
      </c>
      <c r="N220" s="265">
        <f t="shared" si="21"/>
        <v>8230</v>
      </c>
      <c r="O220" s="37"/>
      <c r="P220" s="65" t="s">
        <v>479</v>
      </c>
      <c r="Q220" s="65" t="s">
        <v>479</v>
      </c>
      <c r="R220" s="65" t="s">
        <v>479</v>
      </c>
      <c r="S220" s="65" t="s">
        <v>479</v>
      </c>
      <c r="T220" s="65" t="s">
        <v>479</v>
      </c>
      <c r="U220" s="65" t="s">
        <v>479</v>
      </c>
    </row>
    <row r="221" spans="1:21" ht="25.5" customHeight="1">
      <c r="A221" s="61" t="str">
        <f t="shared" si="20"/>
        <v> </v>
      </c>
      <c r="B221" s="66" t="s">
        <v>311</v>
      </c>
      <c r="C221" s="72" t="s">
        <v>2355</v>
      </c>
      <c r="D221" s="67" t="s">
        <v>1175</v>
      </c>
      <c r="E221" s="324" t="s">
        <v>983</v>
      </c>
      <c r="F221" s="324" t="s">
        <v>824</v>
      </c>
      <c r="G221" s="68" t="s">
        <v>2445</v>
      </c>
      <c r="H221" s="246">
        <v>20995</v>
      </c>
      <c r="I221" s="69">
        <v>0.41</v>
      </c>
      <c r="J221" s="241">
        <f t="shared" si="22"/>
        <v>12387.050000000001</v>
      </c>
      <c r="K221" s="267">
        <f>IF(J221=" "," ",IF(J221=0," ",J221/Currency!$C$11))</f>
        <v>12741.256943015842</v>
      </c>
      <c r="L221" s="70">
        <f>IF(J221=" "," ",IF(J221=0," ",$J221*VLOOKUP($L$9,Currency!$A$3:$C$8,3,0)))</f>
        <v>8146.159410758912</v>
      </c>
      <c r="M221" s="63">
        <f t="shared" si="19"/>
        <v>0.51</v>
      </c>
      <c r="N221" s="265">
        <f t="shared" si="21"/>
        <v>10288</v>
      </c>
      <c r="O221" s="37"/>
      <c r="P221" s="65" t="s">
        <v>479</v>
      </c>
      <c r="Q221" s="65" t="s">
        <v>479</v>
      </c>
      <c r="R221" s="65" t="s">
        <v>479</v>
      </c>
      <c r="S221" s="65" t="s">
        <v>479</v>
      </c>
      <c r="T221" s="65" t="s">
        <v>479</v>
      </c>
      <c r="U221" s="65" t="s">
        <v>479</v>
      </c>
    </row>
    <row r="222" spans="1:21" ht="25.5" customHeight="1">
      <c r="A222" s="61" t="str">
        <f t="shared" si="20"/>
        <v> </v>
      </c>
      <c r="B222" s="66" t="s">
        <v>1105</v>
      </c>
      <c r="C222" s="93" t="s">
        <v>1106</v>
      </c>
      <c r="D222" s="67" t="s">
        <v>1175</v>
      </c>
      <c r="E222" s="324" t="s">
        <v>983</v>
      </c>
      <c r="F222" s="324" t="s">
        <v>824</v>
      </c>
      <c r="G222" s="68" t="s">
        <v>2445</v>
      </c>
      <c r="H222" s="246">
        <v>940</v>
      </c>
      <c r="I222" s="69">
        <v>0.41</v>
      </c>
      <c r="J222" s="241">
        <f t="shared" si="22"/>
        <v>554.6</v>
      </c>
      <c r="K222" s="267">
        <f>IF(J222=" "," ",IF(J222=0," ",J222/Currency!$C$11))</f>
        <v>570.4587533429336</v>
      </c>
      <c r="L222" s="70">
        <f>IF(J222=" "," ",IF(J222=0," ",$J222*VLOOKUP($L$9,Currency!$A$3:$C$8,3,0)))</f>
        <v>364.72445087465474</v>
      </c>
      <c r="M222" s="63">
        <f t="shared" si="19"/>
        <v>0.51</v>
      </c>
      <c r="N222" s="265">
        <f t="shared" si="21"/>
        <v>461</v>
      </c>
      <c r="O222" s="37"/>
      <c r="P222" s="65" t="s">
        <v>479</v>
      </c>
      <c r="Q222" s="65" t="s">
        <v>479</v>
      </c>
      <c r="R222" s="65" t="s">
        <v>479</v>
      </c>
      <c r="S222" s="65" t="s">
        <v>479</v>
      </c>
      <c r="T222" s="65" t="s">
        <v>479</v>
      </c>
      <c r="U222" s="65" t="s">
        <v>479</v>
      </c>
    </row>
    <row r="223" spans="1:21" ht="25.5" customHeight="1">
      <c r="A223" s="61" t="str">
        <f t="shared" si="20"/>
        <v> </v>
      </c>
      <c r="B223" s="66" t="s">
        <v>2203</v>
      </c>
      <c r="C223" s="93" t="s">
        <v>2317</v>
      </c>
      <c r="D223" s="67" t="s">
        <v>1175</v>
      </c>
      <c r="E223" s="324" t="s">
        <v>983</v>
      </c>
      <c r="F223" s="324" t="s">
        <v>824</v>
      </c>
      <c r="G223" s="68" t="s">
        <v>2445</v>
      </c>
      <c r="H223" s="246">
        <v>1150</v>
      </c>
      <c r="I223" s="69">
        <v>0.41</v>
      </c>
      <c r="J223" s="241">
        <f t="shared" si="22"/>
        <v>678.5000000000001</v>
      </c>
      <c r="K223" s="267">
        <f>IF(J223=" "," ",IF(J223=0," ",J223/Currency!$C$11))</f>
        <v>697.9016663238018</v>
      </c>
      <c r="L223" s="70">
        <f>IF(J223=" "," ",IF(J223=0," ",$J223*VLOOKUP($L$9,Currency!$A$3:$C$8,3,0)))</f>
        <v>446.20544521899257</v>
      </c>
      <c r="M223" s="63">
        <f t="shared" si="19"/>
        <v>0.51</v>
      </c>
      <c r="N223" s="265">
        <f t="shared" si="21"/>
        <v>564</v>
      </c>
      <c r="O223" s="37"/>
      <c r="P223" s="65" t="s">
        <v>479</v>
      </c>
      <c r="Q223" s="65" t="s">
        <v>479</v>
      </c>
      <c r="R223" s="65" t="s">
        <v>479</v>
      </c>
      <c r="S223" s="65" t="s">
        <v>479</v>
      </c>
      <c r="T223" s="65" t="s">
        <v>479</v>
      </c>
      <c r="U223" s="65" t="s">
        <v>479</v>
      </c>
    </row>
    <row r="224" spans="1:21" ht="25.5" customHeight="1">
      <c r="A224" s="61" t="str">
        <f t="shared" si="20"/>
        <v> </v>
      </c>
      <c r="B224" s="66" t="s">
        <v>284</v>
      </c>
      <c r="C224" s="72" t="s">
        <v>1222</v>
      </c>
      <c r="D224" s="67" t="s">
        <v>1175</v>
      </c>
      <c r="E224" s="324" t="s">
        <v>983</v>
      </c>
      <c r="F224" s="324" t="s">
        <v>824</v>
      </c>
      <c r="G224" s="68" t="s">
        <v>2445</v>
      </c>
      <c r="H224" s="246">
        <v>4195</v>
      </c>
      <c r="I224" s="69">
        <v>0.41</v>
      </c>
      <c r="J224" s="241">
        <f t="shared" si="22"/>
        <v>2475.05</v>
      </c>
      <c r="K224" s="267">
        <f>IF(J224=" "," ",IF(J224=0," ",J224/Currency!$C$11))</f>
        <v>2545.82390454639</v>
      </c>
      <c r="L224" s="70">
        <f>IF(J224=" "," ",IF(J224=0," ",$J224*VLOOKUP($L$9,Currency!$A$3:$C$8,3,0)))</f>
        <v>1627.6798632118903</v>
      </c>
      <c r="M224" s="63">
        <f t="shared" si="19"/>
        <v>0.51</v>
      </c>
      <c r="N224" s="265">
        <f t="shared" si="21"/>
        <v>2056</v>
      </c>
      <c r="O224" s="37"/>
      <c r="P224" s="65" t="s">
        <v>479</v>
      </c>
      <c r="Q224" s="65" t="s">
        <v>479</v>
      </c>
      <c r="R224" s="65" t="s">
        <v>479</v>
      </c>
      <c r="S224" s="65" t="s">
        <v>479</v>
      </c>
      <c r="T224" s="65" t="s">
        <v>479</v>
      </c>
      <c r="U224" s="65" t="s">
        <v>479</v>
      </c>
    </row>
    <row r="225" spans="1:21" ht="25.5" customHeight="1">
      <c r="A225" s="61" t="str">
        <f t="shared" si="20"/>
        <v> </v>
      </c>
      <c r="B225" s="66"/>
      <c r="C225" s="84" t="s">
        <v>1185</v>
      </c>
      <c r="D225" s="67"/>
      <c r="E225" s="324" t="s">
        <v>479</v>
      </c>
      <c r="F225" s="324"/>
      <c r="G225" s="68"/>
      <c r="H225" s="246"/>
      <c r="I225" s="69"/>
      <c r="J225" s="241" t="str">
        <f t="shared" si="22"/>
        <v> </v>
      </c>
      <c r="K225" s="267" t="str">
        <f>IF(J225=" "," ",IF(J225=0," ",J225/Currency!$C$11))</f>
        <v> </v>
      </c>
      <c r="L225" s="70" t="str">
        <f>IF(J225=" "," ",IF(J225=0," ",$J225*VLOOKUP($L$9,Currency!$A$3:$C$8,3,0)))</f>
        <v> </v>
      </c>
      <c r="M225" s="63" t="str">
        <f t="shared" si="19"/>
        <v> </v>
      </c>
      <c r="N225" s="265" t="str">
        <f t="shared" si="21"/>
        <v> </v>
      </c>
      <c r="O225" s="37"/>
      <c r="P225" s="65" t="s">
        <v>479</v>
      </c>
      <c r="Q225" s="65" t="s">
        <v>479</v>
      </c>
      <c r="R225" s="65" t="s">
        <v>479</v>
      </c>
      <c r="S225" s="65" t="s">
        <v>479</v>
      </c>
      <c r="T225" s="65" t="s">
        <v>479</v>
      </c>
      <c r="U225" s="65" t="s">
        <v>479</v>
      </c>
    </row>
    <row r="226" spans="1:21" ht="25.5" customHeight="1">
      <c r="A226" s="61" t="str">
        <f t="shared" si="20"/>
        <v> </v>
      </c>
      <c r="B226" s="66" t="s">
        <v>2485</v>
      </c>
      <c r="C226" s="72" t="s">
        <v>1383</v>
      </c>
      <c r="D226" s="67" t="s">
        <v>1175</v>
      </c>
      <c r="E226" s="324" t="s">
        <v>983</v>
      </c>
      <c r="F226" s="324" t="s">
        <v>824</v>
      </c>
      <c r="G226" s="68" t="s">
        <v>2445</v>
      </c>
      <c r="H226" s="246">
        <v>12070</v>
      </c>
      <c r="I226" s="69">
        <v>0.41</v>
      </c>
      <c r="J226" s="241">
        <f t="shared" si="22"/>
        <v>7121.300000000001</v>
      </c>
      <c r="K226" s="267">
        <f>IF(J226=" "," ",IF(J226=0," ",J226/Currency!$C$11))</f>
        <v>7324.9331413289465</v>
      </c>
      <c r="L226" s="70">
        <f>IF(J226=" "," ",IF(J226=0," ",$J226*VLOOKUP($L$9,Currency!$A$3:$C$8,3,0)))</f>
        <v>4683.217151124557</v>
      </c>
      <c r="M226" s="63">
        <f t="shared" si="19"/>
        <v>0.51</v>
      </c>
      <c r="N226" s="265">
        <f t="shared" si="21"/>
        <v>5914</v>
      </c>
      <c r="O226" s="37"/>
      <c r="P226" s="65" t="s">
        <v>479</v>
      </c>
      <c r="Q226" s="65" t="s">
        <v>479</v>
      </c>
      <c r="R226" s="65" t="s">
        <v>479</v>
      </c>
      <c r="S226" s="65" t="s">
        <v>479</v>
      </c>
      <c r="T226" s="65" t="s">
        <v>479</v>
      </c>
      <c r="U226" s="65" t="s">
        <v>479</v>
      </c>
    </row>
    <row r="227" spans="1:21" ht="25.5" customHeight="1">
      <c r="A227" s="61" t="str">
        <f t="shared" si="20"/>
        <v> </v>
      </c>
      <c r="B227" s="66" t="s">
        <v>1384</v>
      </c>
      <c r="C227" s="72" t="s">
        <v>1983</v>
      </c>
      <c r="D227" s="67" t="s">
        <v>1175</v>
      </c>
      <c r="E227" s="324" t="s">
        <v>983</v>
      </c>
      <c r="F227" s="324" t="s">
        <v>824</v>
      </c>
      <c r="G227" s="68" t="s">
        <v>2445</v>
      </c>
      <c r="H227" s="246">
        <v>18160</v>
      </c>
      <c r="I227" s="69">
        <v>0.41</v>
      </c>
      <c r="J227" s="241">
        <f t="shared" si="22"/>
        <v>10714.400000000001</v>
      </c>
      <c r="K227" s="267">
        <f>IF(J227=" "," ",IF(J227=0," ",J227/Currency!$C$11))</f>
        <v>11020.777617774123</v>
      </c>
      <c r="L227" s="70">
        <f>IF(J227=" "," ",IF(J227=0," ",$J227*VLOOKUP($L$9,Currency!$A$3:$C$8,3,0)))</f>
        <v>7046.165987110352</v>
      </c>
      <c r="M227" s="63">
        <f t="shared" si="19"/>
        <v>0.51</v>
      </c>
      <c r="N227" s="265">
        <f t="shared" si="21"/>
        <v>8898</v>
      </c>
      <c r="O227" s="37"/>
      <c r="P227" s="65" t="s">
        <v>479</v>
      </c>
      <c r="Q227" s="65" t="s">
        <v>479</v>
      </c>
      <c r="R227" s="65" t="s">
        <v>479</v>
      </c>
      <c r="S227" s="65" t="s">
        <v>479</v>
      </c>
      <c r="T227" s="65" t="s">
        <v>479</v>
      </c>
      <c r="U227" s="65" t="s">
        <v>479</v>
      </c>
    </row>
    <row r="228" spans="1:21" ht="25.5" customHeight="1">
      <c r="A228" s="61" t="str">
        <f t="shared" si="20"/>
        <v> </v>
      </c>
      <c r="B228" s="66" t="s">
        <v>1984</v>
      </c>
      <c r="C228" s="72" t="s">
        <v>1985</v>
      </c>
      <c r="D228" s="67" t="s">
        <v>1175</v>
      </c>
      <c r="E228" s="324" t="s">
        <v>983</v>
      </c>
      <c r="F228" s="324" t="s">
        <v>824</v>
      </c>
      <c r="G228" s="68" t="s">
        <v>2445</v>
      </c>
      <c r="H228" s="246">
        <v>18160</v>
      </c>
      <c r="I228" s="69">
        <v>0.41</v>
      </c>
      <c r="J228" s="241">
        <f t="shared" si="22"/>
        <v>10714.400000000001</v>
      </c>
      <c r="K228" s="267">
        <f>IF(J228=" "," ",IF(J228=0," ",J228/Currency!$C$11))</f>
        <v>11020.777617774123</v>
      </c>
      <c r="L228" s="70">
        <f>IF(J228=" "," ",IF(J228=0," ",$J228*VLOOKUP($L$9,Currency!$A$3:$C$8,3,0)))</f>
        <v>7046.165987110352</v>
      </c>
      <c r="M228" s="63">
        <f t="shared" si="19"/>
        <v>0.51</v>
      </c>
      <c r="N228" s="265">
        <f t="shared" si="21"/>
        <v>8898</v>
      </c>
      <c r="O228" s="37"/>
      <c r="P228" s="65" t="s">
        <v>479</v>
      </c>
      <c r="Q228" s="65" t="s">
        <v>479</v>
      </c>
      <c r="R228" s="65" t="s">
        <v>479</v>
      </c>
      <c r="S228" s="65" t="s">
        <v>479</v>
      </c>
      <c r="T228" s="65" t="s">
        <v>479</v>
      </c>
      <c r="U228" s="65" t="s">
        <v>479</v>
      </c>
    </row>
    <row r="229" spans="1:21" ht="25.5" customHeight="1">
      <c r="A229" s="61" t="str">
        <f t="shared" si="20"/>
        <v> </v>
      </c>
      <c r="B229" s="66" t="s">
        <v>1986</v>
      </c>
      <c r="C229" s="72" t="s">
        <v>226</v>
      </c>
      <c r="D229" s="67" t="s">
        <v>1175</v>
      </c>
      <c r="E229" s="324" t="s">
        <v>983</v>
      </c>
      <c r="F229" s="324" t="s">
        <v>824</v>
      </c>
      <c r="G229" s="68" t="s">
        <v>2445</v>
      </c>
      <c r="H229" s="246">
        <v>13435</v>
      </c>
      <c r="I229" s="69">
        <v>0.41</v>
      </c>
      <c r="J229" s="241">
        <f t="shared" si="22"/>
        <v>7926.6500000000015</v>
      </c>
      <c r="K229" s="267">
        <f>IF(J229=" "," ",IF(J229=0," ",J229/Currency!$C$11))</f>
        <v>8153.312075704589</v>
      </c>
      <c r="L229" s="70">
        <f>IF(J229=" "," ",IF(J229=0," ",$J229*VLOOKUP($L$9,Currency!$A$3:$C$8,3,0)))</f>
        <v>5212.843614362752</v>
      </c>
      <c r="M229" s="63">
        <f t="shared" si="19"/>
        <v>0.51</v>
      </c>
      <c r="N229" s="265">
        <f t="shared" si="21"/>
        <v>6583</v>
      </c>
      <c r="O229" s="37"/>
      <c r="P229" s="65" t="s">
        <v>479</v>
      </c>
      <c r="Q229" s="65" t="s">
        <v>479</v>
      </c>
      <c r="R229" s="65" t="s">
        <v>479</v>
      </c>
      <c r="S229" s="65" t="s">
        <v>479</v>
      </c>
      <c r="T229" s="65" t="s">
        <v>479</v>
      </c>
      <c r="U229" s="65" t="s">
        <v>479</v>
      </c>
    </row>
    <row r="230" spans="1:21" ht="25.5" customHeight="1">
      <c r="A230" s="61" t="str">
        <f t="shared" si="20"/>
        <v> </v>
      </c>
      <c r="B230" s="66" t="s">
        <v>227</v>
      </c>
      <c r="C230" s="72" t="s">
        <v>2506</v>
      </c>
      <c r="D230" s="67" t="s">
        <v>1175</v>
      </c>
      <c r="E230" s="324" t="s">
        <v>983</v>
      </c>
      <c r="F230" s="324" t="s">
        <v>824</v>
      </c>
      <c r="G230" s="68" t="s">
        <v>2445</v>
      </c>
      <c r="H230" s="246">
        <v>13645</v>
      </c>
      <c r="I230" s="69">
        <v>0.41</v>
      </c>
      <c r="J230" s="241">
        <f t="shared" si="22"/>
        <v>8050.550000000001</v>
      </c>
      <c r="K230" s="267">
        <f>IF(J230=" "," ",IF(J230=0," ",J230/Currency!$C$11))</f>
        <v>8280.754988685458</v>
      </c>
      <c r="L230" s="70">
        <f>IF(J230=" "," ",IF(J230=0," ",$J230*VLOOKUP($L$9,Currency!$A$3:$C$8,3,0)))</f>
        <v>5294.32460870709</v>
      </c>
      <c r="M230" s="63">
        <f t="shared" si="19"/>
        <v>0.51</v>
      </c>
      <c r="N230" s="265">
        <f t="shared" si="21"/>
        <v>6686</v>
      </c>
      <c r="O230" s="37"/>
      <c r="P230" s="65" t="s">
        <v>479</v>
      </c>
      <c r="Q230" s="65" t="s">
        <v>479</v>
      </c>
      <c r="R230" s="65" t="s">
        <v>479</v>
      </c>
      <c r="S230" s="65" t="s">
        <v>479</v>
      </c>
      <c r="T230" s="65" t="s">
        <v>479</v>
      </c>
      <c r="U230" s="65" t="s">
        <v>479</v>
      </c>
    </row>
    <row r="231" spans="1:21" ht="25.5" customHeight="1">
      <c r="A231" s="61" t="str">
        <f t="shared" si="20"/>
        <v> </v>
      </c>
      <c r="B231" s="66" t="s">
        <v>882</v>
      </c>
      <c r="C231" s="72" t="s">
        <v>884</v>
      </c>
      <c r="D231" s="67" t="s">
        <v>1175</v>
      </c>
      <c r="E231" s="324" t="s">
        <v>983</v>
      </c>
      <c r="F231" s="324" t="s">
        <v>824</v>
      </c>
      <c r="G231" s="68" t="s">
        <v>2445</v>
      </c>
      <c r="H231" s="246">
        <v>8920</v>
      </c>
      <c r="I231" s="69">
        <v>0.41</v>
      </c>
      <c r="J231" s="241">
        <f t="shared" si="22"/>
        <v>5262.800000000001</v>
      </c>
      <c r="K231" s="267">
        <f>IF(J231=" "," ",IF(J231=0," ",J231/Currency!$C$11))</f>
        <v>5413.289446615924</v>
      </c>
      <c r="L231" s="70">
        <f>IF(J231=" "," ",IF(J231=0," ",$J231*VLOOKUP($L$9,Currency!$A$3:$C$8,3,0)))</f>
        <v>3461.0022359594905</v>
      </c>
      <c r="M231" s="63">
        <f t="shared" si="19"/>
        <v>0.51</v>
      </c>
      <c r="N231" s="265">
        <f t="shared" si="21"/>
        <v>4371</v>
      </c>
      <c r="O231" s="37"/>
      <c r="P231" s="65" t="s">
        <v>479</v>
      </c>
      <c r="Q231" s="65" t="s">
        <v>479</v>
      </c>
      <c r="R231" s="65" t="s">
        <v>479</v>
      </c>
      <c r="S231" s="65" t="s">
        <v>479</v>
      </c>
      <c r="T231" s="65" t="s">
        <v>479</v>
      </c>
      <c r="U231" s="65" t="s">
        <v>479</v>
      </c>
    </row>
    <row r="232" spans="1:21" ht="25.5" customHeight="1">
      <c r="A232" s="61" t="str">
        <f t="shared" si="20"/>
        <v> </v>
      </c>
      <c r="B232" s="66" t="s">
        <v>883</v>
      </c>
      <c r="C232" s="72" t="s">
        <v>885</v>
      </c>
      <c r="D232" s="67" t="s">
        <v>1175</v>
      </c>
      <c r="E232" s="324" t="s">
        <v>983</v>
      </c>
      <c r="F232" s="324" t="s">
        <v>824</v>
      </c>
      <c r="G232" s="68" t="s">
        <v>2445</v>
      </c>
      <c r="H232" s="246">
        <v>12595</v>
      </c>
      <c r="I232" s="69">
        <v>0.41</v>
      </c>
      <c r="J232" s="241">
        <f t="shared" si="22"/>
        <v>7431.050000000001</v>
      </c>
      <c r="K232" s="267">
        <f>IF(J232=" "," ",IF(J232=0," ",J232/Currency!$C$11))</f>
        <v>7643.540423781116</v>
      </c>
      <c r="L232" s="70">
        <f>IF(J232=" "," ",IF(J232=0," ",$J232*VLOOKUP($L$9,Currency!$A$3:$C$8,3,0)))</f>
        <v>4886.919636985402</v>
      </c>
      <c r="M232" s="63">
        <f t="shared" si="19"/>
        <v>0.51</v>
      </c>
      <c r="N232" s="265">
        <f t="shared" si="21"/>
        <v>6172</v>
      </c>
      <c r="O232" s="37"/>
      <c r="P232" s="65" t="s">
        <v>479</v>
      </c>
      <c r="Q232" s="65" t="s">
        <v>479</v>
      </c>
      <c r="R232" s="65" t="s">
        <v>479</v>
      </c>
      <c r="S232" s="65" t="s">
        <v>479</v>
      </c>
      <c r="T232" s="65" t="s">
        <v>479</v>
      </c>
      <c r="U232" s="65" t="s">
        <v>479</v>
      </c>
    </row>
    <row r="233" spans="1:21" ht="25.5" customHeight="1">
      <c r="A233" s="61" t="str">
        <f t="shared" si="20"/>
        <v> </v>
      </c>
      <c r="B233" s="66" t="s">
        <v>1877</v>
      </c>
      <c r="C233" s="72" t="s">
        <v>1879</v>
      </c>
      <c r="D233" s="67" t="s">
        <v>1175</v>
      </c>
      <c r="E233" s="324" t="s">
        <v>983</v>
      </c>
      <c r="F233" s="324" t="s">
        <v>824</v>
      </c>
      <c r="G233" s="68" t="s">
        <v>2445</v>
      </c>
      <c r="H233" s="246">
        <v>15745</v>
      </c>
      <c r="I233" s="69">
        <v>0.41</v>
      </c>
      <c r="J233" s="241">
        <f t="shared" si="22"/>
        <v>9289.550000000001</v>
      </c>
      <c r="K233" s="267">
        <f>IF(J233=" "," ",IF(J233=0," ",J233/Currency!$C$11))</f>
        <v>9555.184118494139</v>
      </c>
      <c r="L233" s="70">
        <f>IF(J233=" "," ",IF(J233=0," ",$J233*VLOOKUP($L$9,Currency!$A$3:$C$8,3,0)))</f>
        <v>6109.134552150468</v>
      </c>
      <c r="M233" s="63">
        <f t="shared" si="19"/>
        <v>0.51</v>
      </c>
      <c r="N233" s="265">
        <f t="shared" si="21"/>
        <v>7715</v>
      </c>
      <c r="O233" s="37"/>
      <c r="P233" s="65" t="s">
        <v>479</v>
      </c>
      <c r="Q233" s="65" t="s">
        <v>479</v>
      </c>
      <c r="R233" s="65" t="s">
        <v>479</v>
      </c>
      <c r="S233" s="65" t="s">
        <v>479</v>
      </c>
      <c r="T233" s="65" t="s">
        <v>479</v>
      </c>
      <c r="U233" s="65" t="s">
        <v>479</v>
      </c>
    </row>
    <row r="234" spans="1:21" ht="25.5" customHeight="1">
      <c r="A234" s="61" t="str">
        <f t="shared" si="20"/>
        <v> </v>
      </c>
      <c r="B234" s="66" t="s">
        <v>1878</v>
      </c>
      <c r="C234" s="72" t="s">
        <v>1880</v>
      </c>
      <c r="D234" s="67" t="s">
        <v>1175</v>
      </c>
      <c r="E234" s="324" t="s">
        <v>983</v>
      </c>
      <c r="F234" s="324" t="s">
        <v>824</v>
      </c>
      <c r="G234" s="68" t="s">
        <v>2445</v>
      </c>
      <c r="H234" s="246">
        <v>37795</v>
      </c>
      <c r="I234" s="69">
        <v>0.41</v>
      </c>
      <c r="J234" s="241">
        <f t="shared" si="22"/>
        <v>22299.050000000003</v>
      </c>
      <c r="K234" s="267">
        <f>IF(J234=" "," ",IF(J234=0," ",J234/Currency!$C$11))</f>
        <v>22936.689981485295</v>
      </c>
      <c r="L234" s="70">
        <f>IF(J234=" "," ",IF(J234=0," ",$J234*VLOOKUP($L$9,Currency!$A$3:$C$8,3,0)))</f>
        <v>14664.638958305934</v>
      </c>
      <c r="M234" s="63">
        <f t="shared" si="19"/>
        <v>0.51</v>
      </c>
      <c r="N234" s="265">
        <f t="shared" si="21"/>
        <v>18520</v>
      </c>
      <c r="O234" s="37"/>
      <c r="P234" s="65" t="s">
        <v>479</v>
      </c>
      <c r="Q234" s="65" t="s">
        <v>479</v>
      </c>
      <c r="R234" s="65" t="s">
        <v>479</v>
      </c>
      <c r="S234" s="65" t="s">
        <v>479</v>
      </c>
      <c r="T234" s="65" t="s">
        <v>479</v>
      </c>
      <c r="U234" s="65" t="s">
        <v>479</v>
      </c>
    </row>
    <row r="235" spans="1:21" ht="25.5" customHeight="1">
      <c r="A235" s="61" t="str">
        <f t="shared" si="20"/>
        <v> </v>
      </c>
      <c r="B235" s="66" t="s">
        <v>1702</v>
      </c>
      <c r="C235" s="72" t="s">
        <v>1703</v>
      </c>
      <c r="D235" s="67" t="s">
        <v>1175</v>
      </c>
      <c r="E235" s="324" t="s">
        <v>983</v>
      </c>
      <c r="F235" s="324" t="s">
        <v>824</v>
      </c>
      <c r="G235" s="68" t="s">
        <v>2445</v>
      </c>
      <c r="H235" s="246">
        <v>7870</v>
      </c>
      <c r="I235" s="69">
        <v>0.41</v>
      </c>
      <c r="J235" s="241">
        <f t="shared" si="22"/>
        <v>4643.3</v>
      </c>
      <c r="K235" s="267">
        <f>IF(J235=" "," ",IF(J235=0," ",J235/Currency!$C$11))</f>
        <v>4776.074881711583</v>
      </c>
      <c r="L235" s="70">
        <f>IF(J235=" "," ",IF(J235=0," ",$J235*VLOOKUP($L$9,Currency!$A$3:$C$8,3,0)))</f>
        <v>3053.597264237801</v>
      </c>
      <c r="M235" s="63">
        <f t="shared" si="19"/>
        <v>0.51</v>
      </c>
      <c r="N235" s="265">
        <f t="shared" si="21"/>
        <v>3856</v>
      </c>
      <c r="O235" s="37"/>
      <c r="P235" s="65" t="s">
        <v>479</v>
      </c>
      <c r="Q235" s="65" t="s">
        <v>479</v>
      </c>
      <c r="R235" s="65" t="s">
        <v>479</v>
      </c>
      <c r="S235" s="65" t="s">
        <v>479</v>
      </c>
      <c r="T235" s="65" t="s">
        <v>479</v>
      </c>
      <c r="U235" s="65" t="s">
        <v>479</v>
      </c>
    </row>
    <row r="236" spans="1:21" ht="25.5" customHeight="1">
      <c r="A236" s="61" t="str">
        <f t="shared" si="20"/>
        <v> </v>
      </c>
      <c r="B236" s="66" t="s">
        <v>851</v>
      </c>
      <c r="C236" s="72" t="s">
        <v>1704</v>
      </c>
      <c r="D236" s="67" t="s">
        <v>1175</v>
      </c>
      <c r="E236" s="324" t="s">
        <v>983</v>
      </c>
      <c r="F236" s="324" t="s">
        <v>824</v>
      </c>
      <c r="G236" s="68" t="s">
        <v>2445</v>
      </c>
      <c r="H236" s="246">
        <v>9970</v>
      </c>
      <c r="I236" s="69">
        <v>0.41</v>
      </c>
      <c r="J236" s="241">
        <f t="shared" si="22"/>
        <v>5882.300000000001</v>
      </c>
      <c r="K236" s="267">
        <f>IF(J236=" "," ",IF(J236=0," ",J236/Currency!$C$11))</f>
        <v>6050.504011520265</v>
      </c>
      <c r="L236" s="70">
        <f>IF(J236=" "," ",IF(J236=0," ",$J236*VLOOKUP($L$9,Currency!$A$3:$C$8,3,0)))</f>
        <v>3868.4072076811794</v>
      </c>
      <c r="M236" s="63">
        <f t="shared" si="19"/>
        <v>0.51</v>
      </c>
      <c r="N236" s="265">
        <f t="shared" si="21"/>
        <v>4885</v>
      </c>
      <c r="O236" s="37"/>
      <c r="P236" s="65" t="s">
        <v>479</v>
      </c>
      <c r="Q236" s="65" t="s">
        <v>479</v>
      </c>
      <c r="R236" s="65" t="s">
        <v>479</v>
      </c>
      <c r="S236" s="65" t="s">
        <v>479</v>
      </c>
      <c r="T236" s="65" t="s">
        <v>479</v>
      </c>
      <c r="U236" s="65" t="s">
        <v>479</v>
      </c>
    </row>
    <row r="237" spans="1:21" ht="25.5" customHeight="1">
      <c r="A237" s="61" t="str">
        <f t="shared" si="20"/>
        <v> </v>
      </c>
      <c r="B237" s="66" t="s">
        <v>1020</v>
      </c>
      <c r="C237" s="72" t="s">
        <v>1351</v>
      </c>
      <c r="D237" s="67" t="s">
        <v>1175</v>
      </c>
      <c r="E237" s="324" t="s">
        <v>983</v>
      </c>
      <c r="F237" s="324" t="s">
        <v>824</v>
      </c>
      <c r="G237" s="68" t="s">
        <v>2445</v>
      </c>
      <c r="H237" s="246">
        <v>12595</v>
      </c>
      <c r="I237" s="69">
        <v>0.41</v>
      </c>
      <c r="J237" s="241">
        <f t="shared" si="22"/>
        <v>7431.050000000001</v>
      </c>
      <c r="K237" s="267">
        <f>IF(J237=" "," ",IF(J237=0," ",J237/Currency!$C$11))</f>
        <v>7643.540423781116</v>
      </c>
      <c r="L237" s="70">
        <f>IF(J237=" "," ",IF(J237=0," ",$J237*VLOOKUP($L$9,Currency!$A$3:$C$8,3,0)))</f>
        <v>4886.919636985402</v>
      </c>
      <c r="M237" s="63">
        <f t="shared" si="19"/>
        <v>0.51</v>
      </c>
      <c r="N237" s="265">
        <f t="shared" si="21"/>
        <v>6172</v>
      </c>
      <c r="O237" s="37"/>
      <c r="P237" s="65" t="s">
        <v>479</v>
      </c>
      <c r="Q237" s="65" t="s">
        <v>479</v>
      </c>
      <c r="R237" s="65" t="s">
        <v>479</v>
      </c>
      <c r="S237" s="65" t="s">
        <v>479</v>
      </c>
      <c r="T237" s="65" t="s">
        <v>479</v>
      </c>
      <c r="U237" s="65" t="s">
        <v>479</v>
      </c>
    </row>
    <row r="238" spans="1:21" ht="25.5" customHeight="1">
      <c r="A238" s="61" t="str">
        <f t="shared" si="20"/>
        <v> </v>
      </c>
      <c r="B238" s="66" t="s">
        <v>1349</v>
      </c>
      <c r="C238" s="72" t="s">
        <v>1350</v>
      </c>
      <c r="D238" s="67" t="s">
        <v>1175</v>
      </c>
      <c r="E238" s="324" t="s">
        <v>983</v>
      </c>
      <c r="F238" s="324" t="s">
        <v>824</v>
      </c>
      <c r="G238" s="68" t="s">
        <v>2445</v>
      </c>
      <c r="H238" s="246">
        <v>10495</v>
      </c>
      <c r="I238" s="69">
        <v>0.41</v>
      </c>
      <c r="J238" s="241">
        <f t="shared" si="22"/>
        <v>6192.050000000001</v>
      </c>
      <c r="K238" s="267">
        <f>IF(J238=" "," ",IF(J238=0," ",J238/Currency!$C$11))</f>
        <v>6369.111293972435</v>
      </c>
      <c r="L238" s="70">
        <f>IF(J238=" "," ",IF(J238=0," ",$J238*VLOOKUP($L$9,Currency!$A$3:$C$8,3,0)))</f>
        <v>4072.1096935420237</v>
      </c>
      <c r="M238" s="63">
        <f t="shared" si="19"/>
        <v>0.51</v>
      </c>
      <c r="N238" s="265">
        <f t="shared" si="21"/>
        <v>5143</v>
      </c>
      <c r="O238" s="37"/>
      <c r="P238" s="65" t="s">
        <v>479</v>
      </c>
      <c r="Q238" s="65" t="s">
        <v>479</v>
      </c>
      <c r="R238" s="65" t="s">
        <v>479</v>
      </c>
      <c r="S238" s="65" t="s">
        <v>479</v>
      </c>
      <c r="T238" s="65" t="s">
        <v>479</v>
      </c>
      <c r="U238" s="65" t="s">
        <v>479</v>
      </c>
    </row>
    <row r="239" spans="1:21" ht="25.5" customHeight="1">
      <c r="A239" s="61" t="str">
        <f t="shared" si="20"/>
        <v> </v>
      </c>
      <c r="B239" s="66" t="s">
        <v>1823</v>
      </c>
      <c r="C239" s="72" t="s">
        <v>1824</v>
      </c>
      <c r="D239" s="67" t="s">
        <v>1175</v>
      </c>
      <c r="E239" s="324" t="s">
        <v>983</v>
      </c>
      <c r="F239" s="324" t="s">
        <v>824</v>
      </c>
      <c r="G239" s="68" t="s">
        <v>2445</v>
      </c>
      <c r="H239" s="246">
        <v>11545</v>
      </c>
      <c r="I239" s="69">
        <v>0.41</v>
      </c>
      <c r="J239" s="241">
        <f t="shared" si="22"/>
        <v>6811.550000000001</v>
      </c>
      <c r="K239" s="267">
        <f>IF(J239=" "," ",IF(J239=0," ",J239/Currency!$C$11))</f>
        <v>7006.325858876776</v>
      </c>
      <c r="L239" s="70">
        <f>IF(J239=" "," ",IF(J239=0," ",$J239*VLOOKUP($L$9,Currency!$A$3:$C$8,3,0)))</f>
        <v>4479.514665263712</v>
      </c>
      <c r="M239" s="63">
        <f t="shared" si="19"/>
        <v>0.51</v>
      </c>
      <c r="N239" s="265">
        <f t="shared" si="21"/>
        <v>5657</v>
      </c>
      <c r="O239" s="37"/>
      <c r="P239" s="65" t="s">
        <v>479</v>
      </c>
      <c r="Q239" s="65" t="s">
        <v>479</v>
      </c>
      <c r="R239" s="65" t="s">
        <v>479</v>
      </c>
      <c r="S239" s="65" t="s">
        <v>479</v>
      </c>
      <c r="T239" s="65" t="s">
        <v>479</v>
      </c>
      <c r="U239" s="65" t="s">
        <v>479</v>
      </c>
    </row>
    <row r="240" spans="1:21" ht="25.5" customHeight="1">
      <c r="A240" s="61" t="str">
        <f>IF(P240="X","C",IF(Q240="X","C",IF(R240="X","C",IF(S240="X","C",IF(T240="X","C",IF(U240="X","C"," "))))))</f>
        <v> </v>
      </c>
      <c r="B240" s="66" t="s">
        <v>675</v>
      </c>
      <c r="C240" s="72" t="s">
        <v>676</v>
      </c>
      <c r="D240" s="67" t="s">
        <v>1175</v>
      </c>
      <c r="E240" s="324" t="s">
        <v>983</v>
      </c>
      <c r="F240" s="324" t="s">
        <v>824</v>
      </c>
      <c r="G240" s="68" t="s">
        <v>2445</v>
      </c>
      <c r="H240" s="246">
        <v>17845</v>
      </c>
      <c r="I240" s="69">
        <v>0.41</v>
      </c>
      <c r="J240" s="241">
        <f>IF(H240=" "," ",IF(H240=0," ",H240*(1-I240)))</f>
        <v>10528.550000000001</v>
      </c>
      <c r="K240" s="267">
        <f>IF(J240=" "," ",IF(J240=0," ",J240/Currency!$C$11))</f>
        <v>10829.61324830282</v>
      </c>
      <c r="L240" s="70">
        <f>IF(J240=" "," ",IF(J240=0," ",$J240*VLOOKUP($L$9,Currency!$A$3:$C$8,3,0)))</f>
        <v>6923.944495593845</v>
      </c>
      <c r="M240" s="63">
        <f t="shared" si="19"/>
        <v>0.51</v>
      </c>
      <c r="N240" s="265">
        <f>IF(M240=" "," ",IF(M240=0," ",ROUND(H240*(1-M240),0)))</f>
        <v>8744</v>
      </c>
      <c r="O240" s="37"/>
      <c r="P240" s="65" t="s">
        <v>479</v>
      </c>
      <c r="Q240" s="65" t="s">
        <v>479</v>
      </c>
      <c r="R240" s="65" t="s">
        <v>479</v>
      </c>
      <c r="S240" s="65" t="s">
        <v>479</v>
      </c>
      <c r="T240" s="65" t="s">
        <v>479</v>
      </c>
      <c r="U240" s="65" t="s">
        <v>479</v>
      </c>
    </row>
    <row r="241" spans="1:21" ht="25.5" customHeight="1">
      <c r="A241" s="61" t="str">
        <f>IF(P241="X","C",IF(Q241="X","C",IF(R241="X","C",IF(S241="X","C",IF(T241="X","C",IF(U241="X","C"," "))))))</f>
        <v> </v>
      </c>
      <c r="B241" s="66" t="s">
        <v>677</v>
      </c>
      <c r="C241" s="72" t="s">
        <v>678</v>
      </c>
      <c r="D241" s="67" t="s">
        <v>1175</v>
      </c>
      <c r="E241" s="324" t="s">
        <v>983</v>
      </c>
      <c r="F241" s="324" t="s">
        <v>824</v>
      </c>
      <c r="G241" s="68" t="s">
        <v>2445</v>
      </c>
      <c r="H241" s="246">
        <v>23095</v>
      </c>
      <c r="I241" s="69">
        <v>0.41</v>
      </c>
      <c r="J241" s="241">
        <f>IF(H241=" "," ",IF(H241=0," ",H241*(1-I241)))</f>
        <v>13626.050000000001</v>
      </c>
      <c r="K241" s="267">
        <f>IF(J241=" "," ",IF(J241=0," ",J241/Currency!$C$11))</f>
        <v>14015.686072824523</v>
      </c>
      <c r="L241" s="70">
        <f>IF(J241=" "," ",IF(J241=0," ",$J241*VLOOKUP($L$9,Currency!$A$3:$C$8,3,0)))</f>
        <v>8960.969354202289</v>
      </c>
      <c r="M241" s="63">
        <f t="shared" si="19"/>
        <v>0.51</v>
      </c>
      <c r="N241" s="265">
        <f>IF(M241=" "," ",IF(M241=0," ",ROUND(H241*(1-M241),0)))</f>
        <v>11317</v>
      </c>
      <c r="O241" s="37"/>
      <c r="P241" s="65" t="s">
        <v>479</v>
      </c>
      <c r="Q241" s="65" t="s">
        <v>479</v>
      </c>
      <c r="R241" s="65" t="s">
        <v>479</v>
      </c>
      <c r="S241" s="65" t="s">
        <v>479</v>
      </c>
      <c r="T241" s="65" t="s">
        <v>479</v>
      </c>
      <c r="U241" s="65" t="s">
        <v>479</v>
      </c>
    </row>
    <row r="242" spans="1:21" ht="25.5" customHeight="1">
      <c r="A242" s="61" t="str">
        <f>IF(P242="X","C",IF(Q242="X","C",IF(R242="X","C",IF(S242="X","C",IF(T242="X","C",IF(U242="X","C"," "))))))</f>
        <v> </v>
      </c>
      <c r="B242" s="66" t="s">
        <v>679</v>
      </c>
      <c r="C242" s="72" t="s">
        <v>680</v>
      </c>
      <c r="D242" s="67" t="s">
        <v>1175</v>
      </c>
      <c r="E242" s="324" t="s">
        <v>983</v>
      </c>
      <c r="F242" s="324" t="s">
        <v>824</v>
      </c>
      <c r="G242" s="68" t="s">
        <v>2445</v>
      </c>
      <c r="H242" s="246">
        <v>28345</v>
      </c>
      <c r="I242" s="69">
        <v>0.41</v>
      </c>
      <c r="J242" s="241">
        <f>IF(H242=" "," ",IF(H242=0," ",H242*(1-I242)))</f>
        <v>16723.550000000003</v>
      </c>
      <c r="K242" s="267">
        <f>IF(J242=" "," ",IF(J242=0," ",J242/Currency!$C$11))</f>
        <v>17201.75889734623</v>
      </c>
      <c r="L242" s="70">
        <f>IF(J242=" "," ",IF(J242=0," ",$J242*VLOOKUP($L$9,Currency!$A$3:$C$8,3,0)))</f>
        <v>10997.994212810734</v>
      </c>
      <c r="M242" s="63">
        <f t="shared" si="19"/>
        <v>0.51</v>
      </c>
      <c r="N242" s="265">
        <f>IF(M242=" "," ",IF(M242=0," ",ROUND(H242*(1-M242),0)))</f>
        <v>13889</v>
      </c>
      <c r="O242" s="37"/>
      <c r="P242" s="65" t="s">
        <v>479</v>
      </c>
      <c r="Q242" s="65" t="s">
        <v>479</v>
      </c>
      <c r="R242" s="65" t="s">
        <v>479</v>
      </c>
      <c r="S242" s="65" t="s">
        <v>479</v>
      </c>
      <c r="T242" s="65" t="s">
        <v>479</v>
      </c>
      <c r="U242" s="65" t="s">
        <v>479</v>
      </c>
    </row>
    <row r="243" spans="1:21" ht="25.5" customHeight="1">
      <c r="A243" s="61" t="str">
        <f>IF(P243="X","C",IF(Q243="X","C",IF(R243="X","C",IF(S243="X","C",IF(T243="X","C",IF(U243="X","C"," "))))))</f>
        <v> </v>
      </c>
      <c r="B243" s="66" t="s">
        <v>681</v>
      </c>
      <c r="C243" s="72" t="s">
        <v>682</v>
      </c>
      <c r="D243" s="67" t="s">
        <v>1175</v>
      </c>
      <c r="E243" s="324" t="s">
        <v>983</v>
      </c>
      <c r="F243" s="324" t="s">
        <v>824</v>
      </c>
      <c r="G243" s="68" t="s">
        <v>2445</v>
      </c>
      <c r="H243" s="246">
        <v>33595</v>
      </c>
      <c r="I243" s="69">
        <v>0.41</v>
      </c>
      <c r="J243" s="241">
        <f>IF(H243=" "," ",IF(H243=0," ",H243*(1-I243)))</f>
        <v>19821.050000000003</v>
      </c>
      <c r="K243" s="267">
        <f>IF(J243=" "," ",IF(J243=0," ",J243/Currency!$C$11))</f>
        <v>20387.831721867933</v>
      </c>
      <c r="L243" s="70">
        <f>IF(J243=" "," ",IF(J243=0," ",$J243*VLOOKUP($L$9,Currency!$A$3:$C$8,3,0)))</f>
        <v>13035.01907141918</v>
      </c>
      <c r="M243" s="63">
        <f t="shared" si="19"/>
        <v>0.51</v>
      </c>
      <c r="N243" s="265">
        <f>IF(M243=" "," ",IF(M243=0," ",ROUND(H243*(1-M243),0)))</f>
        <v>16462</v>
      </c>
      <c r="O243" s="37"/>
      <c r="P243" s="65" t="s">
        <v>479</v>
      </c>
      <c r="Q243" s="65" t="s">
        <v>479</v>
      </c>
      <c r="R243" s="65" t="s">
        <v>479</v>
      </c>
      <c r="S243" s="65" t="s">
        <v>479</v>
      </c>
      <c r="T243" s="65" t="s">
        <v>479</v>
      </c>
      <c r="U243" s="65" t="s">
        <v>479</v>
      </c>
    </row>
    <row r="244" spans="1:21" ht="25.5" customHeight="1">
      <c r="A244" s="61" t="str">
        <f t="shared" si="20"/>
        <v> </v>
      </c>
      <c r="B244" s="66"/>
      <c r="C244" s="84" t="s">
        <v>2398</v>
      </c>
      <c r="D244" s="67"/>
      <c r="E244" s="324" t="s">
        <v>479</v>
      </c>
      <c r="F244" s="324"/>
      <c r="G244" s="68"/>
      <c r="H244" s="246"/>
      <c r="I244" s="69"/>
      <c r="J244" s="241"/>
      <c r="K244" s="267"/>
      <c r="L244" s="70"/>
      <c r="M244" s="63" t="str">
        <f t="shared" si="19"/>
        <v> </v>
      </c>
      <c r="N244" s="265"/>
      <c r="O244" s="37"/>
      <c r="P244" s="65" t="s">
        <v>479</v>
      </c>
      <c r="Q244" s="65" t="s">
        <v>479</v>
      </c>
      <c r="R244" s="65" t="s">
        <v>479</v>
      </c>
      <c r="S244" s="65" t="s">
        <v>479</v>
      </c>
      <c r="T244" s="65" t="s">
        <v>479</v>
      </c>
      <c r="U244" s="65" t="s">
        <v>479</v>
      </c>
    </row>
    <row r="245" spans="1:21" ht="25.5" customHeight="1">
      <c r="A245" s="61" t="str">
        <f t="shared" si="20"/>
        <v> </v>
      </c>
      <c r="B245" s="66" t="s">
        <v>2399</v>
      </c>
      <c r="C245" s="72" t="s">
        <v>2400</v>
      </c>
      <c r="D245" s="67" t="s">
        <v>1175</v>
      </c>
      <c r="E245" s="324" t="s">
        <v>911</v>
      </c>
      <c r="F245" s="324" t="s">
        <v>826</v>
      </c>
      <c r="G245" s="68" t="s">
        <v>2445</v>
      </c>
      <c r="H245" s="246">
        <v>1570</v>
      </c>
      <c r="I245" s="69">
        <v>0.41</v>
      </c>
      <c r="J245" s="241">
        <f>IF(H245=" "," ",IF(H245=0," ",H245*(1-I245)))</f>
        <v>926.3000000000002</v>
      </c>
      <c r="K245" s="267">
        <f>IF(J245=" "," ",IF(J245=0," ",J245/Currency!$C$11))</f>
        <v>952.7874922855382</v>
      </c>
      <c r="L245" s="70">
        <f>IF(J245=" "," ",IF(J245=0," ",$J245*VLOOKUP($L$9,Currency!$A$3:$C$8,3,0)))</f>
        <v>609.1674339076682</v>
      </c>
      <c r="M245" s="63">
        <f t="shared" si="19"/>
        <v>0.51</v>
      </c>
      <c r="N245" s="265">
        <f>IF(M245=" "," ",IF(M245=0," ",ROUND(H245*(1-M245),0)))</f>
        <v>769</v>
      </c>
      <c r="O245" s="37"/>
      <c r="P245" s="65" t="s">
        <v>479</v>
      </c>
      <c r="Q245" s="65" t="s">
        <v>479</v>
      </c>
      <c r="R245" s="65" t="s">
        <v>479</v>
      </c>
      <c r="S245" s="65" t="s">
        <v>479</v>
      </c>
      <c r="T245" s="65" t="s">
        <v>479</v>
      </c>
      <c r="U245" s="65" t="s">
        <v>479</v>
      </c>
    </row>
    <row r="246" spans="1:21" ht="25.5" customHeight="1">
      <c r="A246" s="61" t="str">
        <f t="shared" si="20"/>
        <v> </v>
      </c>
      <c r="B246" s="66" t="s">
        <v>2405</v>
      </c>
      <c r="C246" s="72" t="s">
        <v>2406</v>
      </c>
      <c r="D246" s="67" t="s">
        <v>1175</v>
      </c>
      <c r="E246" s="324" t="s">
        <v>911</v>
      </c>
      <c r="F246" s="324" t="s">
        <v>826</v>
      </c>
      <c r="G246" s="68" t="s">
        <v>2445</v>
      </c>
      <c r="H246" s="246">
        <v>1255</v>
      </c>
      <c r="I246" s="69">
        <v>0.41</v>
      </c>
      <c r="J246" s="241">
        <f aca="true" t="shared" si="23" ref="J246:J259">IF(H246=" "," ",IF(H246=0," ",H246*(1-I246)))</f>
        <v>740.45</v>
      </c>
      <c r="K246" s="267">
        <f>IF(J246=" "," ",IF(J246=0," ",J246/Currency!$C$11))</f>
        <v>761.6231228142358</v>
      </c>
      <c r="L246" s="70">
        <f>IF(J246=" "," ",IF(J246=0," ",$J246*VLOOKUP($L$9,Currency!$A$3:$C$8,3,0)))</f>
        <v>486.9459423911614</v>
      </c>
      <c r="M246" s="63">
        <f t="shared" si="19"/>
        <v>0.51</v>
      </c>
      <c r="N246" s="265">
        <f aca="true" t="shared" si="24" ref="N246:N259">IF(M246=" "," ",IF(M246=0," ",ROUND(H246*(1-M246),0)))</f>
        <v>615</v>
      </c>
      <c r="O246" s="37"/>
      <c r="P246" s="65" t="s">
        <v>479</v>
      </c>
      <c r="Q246" s="65" t="s">
        <v>479</v>
      </c>
      <c r="R246" s="65" t="s">
        <v>479</v>
      </c>
      <c r="S246" s="65" t="s">
        <v>479</v>
      </c>
      <c r="T246" s="65" t="s">
        <v>479</v>
      </c>
      <c r="U246" s="65" t="s">
        <v>479</v>
      </c>
    </row>
    <row r="247" spans="1:21" ht="25.5" customHeight="1">
      <c r="A247" s="61" t="str">
        <f t="shared" si="20"/>
        <v> </v>
      </c>
      <c r="B247" s="66" t="s">
        <v>2407</v>
      </c>
      <c r="C247" s="72" t="s">
        <v>2408</v>
      </c>
      <c r="D247" s="67" t="s">
        <v>1175</v>
      </c>
      <c r="E247" s="324" t="s">
        <v>911</v>
      </c>
      <c r="F247" s="324" t="s">
        <v>826</v>
      </c>
      <c r="G247" s="68" t="s">
        <v>2445</v>
      </c>
      <c r="H247" s="246">
        <v>1885</v>
      </c>
      <c r="I247" s="69">
        <v>0.41</v>
      </c>
      <c r="J247" s="241">
        <f t="shared" si="23"/>
        <v>1112.15</v>
      </c>
      <c r="K247" s="267">
        <f>IF(J247=" "," ",IF(J247=0," ",J247/Currency!$C$11))</f>
        <v>1143.9518617568403</v>
      </c>
      <c r="L247" s="70">
        <f>IF(J247=" "," ",IF(J247=0," ",$J247*VLOOKUP($L$9,Currency!$A$3:$C$8,3,0)))</f>
        <v>731.3889254241748</v>
      </c>
      <c r="M247" s="63">
        <f t="shared" si="19"/>
        <v>0.51</v>
      </c>
      <c r="N247" s="265">
        <f t="shared" si="24"/>
        <v>924</v>
      </c>
      <c r="O247" s="37"/>
      <c r="P247" s="65" t="s">
        <v>479</v>
      </c>
      <c r="Q247" s="65" t="s">
        <v>479</v>
      </c>
      <c r="R247" s="65" t="s">
        <v>479</v>
      </c>
      <c r="S247" s="65" t="s">
        <v>479</v>
      </c>
      <c r="T247" s="65" t="s">
        <v>479</v>
      </c>
      <c r="U247" s="65" t="s">
        <v>479</v>
      </c>
    </row>
    <row r="248" spans="1:21" ht="25.5" customHeight="1">
      <c r="A248" s="61" t="str">
        <f t="shared" si="20"/>
        <v> </v>
      </c>
      <c r="B248" s="66" t="s">
        <v>2409</v>
      </c>
      <c r="C248" s="72" t="s">
        <v>2410</v>
      </c>
      <c r="D248" s="67" t="s">
        <v>1175</v>
      </c>
      <c r="E248" s="324" t="s">
        <v>911</v>
      </c>
      <c r="F248" s="324" t="s">
        <v>826</v>
      </c>
      <c r="G248" s="68" t="s">
        <v>2445</v>
      </c>
      <c r="H248" s="246">
        <v>2830</v>
      </c>
      <c r="I248" s="69">
        <v>0.41</v>
      </c>
      <c r="J248" s="241">
        <f t="shared" si="23"/>
        <v>1669.7000000000003</v>
      </c>
      <c r="K248" s="267">
        <f>IF(J248=" "," ",IF(J248=0," ",J248/Currency!$C$11))</f>
        <v>1717.4449701707472</v>
      </c>
      <c r="L248" s="70">
        <f>IF(J248=" "," ",IF(J248=0," ",$J248*VLOOKUP($L$9,Currency!$A$3:$C$8,3,0)))</f>
        <v>1098.0533999736947</v>
      </c>
      <c r="M248" s="63">
        <f t="shared" si="19"/>
        <v>0.51</v>
      </c>
      <c r="N248" s="265">
        <f t="shared" si="24"/>
        <v>1387</v>
      </c>
      <c r="O248" s="37"/>
      <c r="P248" s="65" t="s">
        <v>479</v>
      </c>
      <c r="Q248" s="65" t="s">
        <v>479</v>
      </c>
      <c r="R248" s="65" t="s">
        <v>479</v>
      </c>
      <c r="S248" s="65" t="s">
        <v>479</v>
      </c>
      <c r="T248" s="65" t="s">
        <v>479</v>
      </c>
      <c r="U248" s="65" t="s">
        <v>479</v>
      </c>
    </row>
    <row r="249" spans="1:21" ht="25.5" customHeight="1">
      <c r="A249" s="61" t="str">
        <f t="shared" si="20"/>
        <v> </v>
      </c>
      <c r="B249" s="66" t="s">
        <v>2411</v>
      </c>
      <c r="C249" s="72" t="s">
        <v>2412</v>
      </c>
      <c r="D249" s="67" t="s">
        <v>1175</v>
      </c>
      <c r="E249" s="324" t="s">
        <v>911</v>
      </c>
      <c r="F249" s="324" t="s">
        <v>826</v>
      </c>
      <c r="G249" s="68" t="s">
        <v>2445</v>
      </c>
      <c r="H249" s="246">
        <v>730</v>
      </c>
      <c r="I249" s="69">
        <v>0.41</v>
      </c>
      <c r="J249" s="241">
        <f t="shared" si="23"/>
        <v>430.70000000000005</v>
      </c>
      <c r="K249" s="267">
        <f>IF(J249=" "," ",IF(J249=0," ",J249/Currency!$C$11))</f>
        <v>443.0158403620655</v>
      </c>
      <c r="L249" s="70">
        <f>IF(J249=" "," ",IF(J249=0," ",$J249*VLOOKUP($L$9,Currency!$A$3:$C$8,3,0)))</f>
        <v>283.243456530317</v>
      </c>
      <c r="M249" s="63">
        <f t="shared" si="19"/>
        <v>0.51</v>
      </c>
      <c r="N249" s="265">
        <f t="shared" si="24"/>
        <v>358</v>
      </c>
      <c r="O249" s="37"/>
      <c r="P249" s="65" t="s">
        <v>479</v>
      </c>
      <c r="Q249" s="65" t="s">
        <v>479</v>
      </c>
      <c r="R249" s="65" t="s">
        <v>479</v>
      </c>
      <c r="S249" s="65" t="s">
        <v>479</v>
      </c>
      <c r="T249" s="65" t="s">
        <v>479</v>
      </c>
      <c r="U249" s="65" t="s">
        <v>479</v>
      </c>
    </row>
    <row r="250" spans="1:21" ht="25.5" customHeight="1">
      <c r="A250" s="61" t="str">
        <f t="shared" si="20"/>
        <v> </v>
      </c>
      <c r="B250" s="66" t="s">
        <v>2413</v>
      </c>
      <c r="C250" s="72" t="s">
        <v>2414</v>
      </c>
      <c r="D250" s="67" t="s">
        <v>1175</v>
      </c>
      <c r="E250" s="324" t="s">
        <v>911</v>
      </c>
      <c r="F250" s="324" t="s">
        <v>826</v>
      </c>
      <c r="G250" s="68" t="s">
        <v>2445</v>
      </c>
      <c r="H250" s="246">
        <v>1150</v>
      </c>
      <c r="I250" s="69">
        <v>0.41</v>
      </c>
      <c r="J250" s="241">
        <f t="shared" si="23"/>
        <v>678.5000000000001</v>
      </c>
      <c r="K250" s="267">
        <f>IF(J250=" "," ",IF(J250=0," ",J250/Currency!$C$11))</f>
        <v>697.9016663238018</v>
      </c>
      <c r="L250" s="70">
        <f>IF(J250=" "," ",IF(J250=0," ",$J250*VLOOKUP($L$9,Currency!$A$3:$C$8,3,0)))</f>
        <v>446.20544521899257</v>
      </c>
      <c r="M250" s="63">
        <f t="shared" si="19"/>
        <v>0.51</v>
      </c>
      <c r="N250" s="265">
        <f t="shared" si="24"/>
        <v>564</v>
      </c>
      <c r="O250" s="37"/>
      <c r="P250" s="65" t="s">
        <v>479</v>
      </c>
      <c r="Q250" s="65" t="s">
        <v>479</v>
      </c>
      <c r="R250" s="65" t="s">
        <v>479</v>
      </c>
      <c r="S250" s="65" t="s">
        <v>479</v>
      </c>
      <c r="T250" s="65" t="s">
        <v>479</v>
      </c>
      <c r="U250" s="65" t="s">
        <v>479</v>
      </c>
    </row>
    <row r="251" spans="1:21" ht="25.5" customHeight="1">
      <c r="A251" s="61" t="str">
        <f t="shared" si="20"/>
        <v> </v>
      </c>
      <c r="B251" s="66" t="s">
        <v>2415</v>
      </c>
      <c r="C251" s="72" t="s">
        <v>2416</v>
      </c>
      <c r="D251" s="67" t="s">
        <v>1175</v>
      </c>
      <c r="E251" s="324" t="s">
        <v>911</v>
      </c>
      <c r="F251" s="324" t="s">
        <v>826</v>
      </c>
      <c r="G251" s="68" t="s">
        <v>2445</v>
      </c>
      <c r="H251" s="246">
        <v>835</v>
      </c>
      <c r="I251" s="69">
        <v>0.41</v>
      </c>
      <c r="J251" s="241">
        <f t="shared" si="23"/>
        <v>492.6500000000001</v>
      </c>
      <c r="K251" s="267">
        <f>IF(J251=" "," ",IF(J251=0," ",J251/Currency!$C$11))</f>
        <v>506.7372968524996</v>
      </c>
      <c r="L251" s="70">
        <f>IF(J251=" "," ",IF(J251=0," ",$J251*VLOOKUP($L$9,Currency!$A$3:$C$8,3,0)))</f>
        <v>323.9839537024859</v>
      </c>
      <c r="M251" s="63">
        <f t="shared" si="19"/>
        <v>0.51</v>
      </c>
      <c r="N251" s="265">
        <f t="shared" si="24"/>
        <v>409</v>
      </c>
      <c r="O251" s="37"/>
      <c r="P251" s="65" t="s">
        <v>479</v>
      </c>
      <c r="Q251" s="65" t="s">
        <v>479</v>
      </c>
      <c r="R251" s="65" t="s">
        <v>479</v>
      </c>
      <c r="S251" s="65" t="s">
        <v>479</v>
      </c>
      <c r="T251" s="65" t="s">
        <v>479</v>
      </c>
      <c r="U251" s="65" t="s">
        <v>479</v>
      </c>
    </row>
    <row r="252" spans="1:21" ht="25.5" customHeight="1">
      <c r="A252" s="61" t="str">
        <f t="shared" si="20"/>
        <v> </v>
      </c>
      <c r="B252" s="66" t="s">
        <v>2417</v>
      </c>
      <c r="C252" s="72" t="s">
        <v>2418</v>
      </c>
      <c r="D252" s="67" t="s">
        <v>1175</v>
      </c>
      <c r="E252" s="324" t="s">
        <v>911</v>
      </c>
      <c r="F252" s="324" t="s">
        <v>826</v>
      </c>
      <c r="G252" s="68" t="s">
        <v>2445</v>
      </c>
      <c r="H252" s="246">
        <v>1255</v>
      </c>
      <c r="I252" s="69">
        <v>0.41</v>
      </c>
      <c r="J252" s="241">
        <f t="shared" si="23"/>
        <v>740.45</v>
      </c>
      <c r="K252" s="267">
        <f>IF(J252=" "," ",IF(J252=0," ",J252/Currency!$C$11))</f>
        <v>761.6231228142358</v>
      </c>
      <c r="L252" s="70">
        <f>IF(J252=" "," ",IF(J252=0," ",$J252*VLOOKUP($L$9,Currency!$A$3:$C$8,3,0)))</f>
        <v>486.9459423911614</v>
      </c>
      <c r="M252" s="63">
        <f t="shared" si="19"/>
        <v>0.51</v>
      </c>
      <c r="N252" s="265">
        <f t="shared" si="24"/>
        <v>615</v>
      </c>
      <c r="O252" s="37"/>
      <c r="P252" s="65" t="s">
        <v>479</v>
      </c>
      <c r="Q252" s="65" t="s">
        <v>479</v>
      </c>
      <c r="R252" s="65" t="s">
        <v>479</v>
      </c>
      <c r="S252" s="65" t="s">
        <v>479</v>
      </c>
      <c r="T252" s="65" t="s">
        <v>479</v>
      </c>
      <c r="U252" s="65" t="s">
        <v>479</v>
      </c>
    </row>
    <row r="253" spans="1:21" ht="25.5" customHeight="1">
      <c r="A253" s="61" t="str">
        <f t="shared" si="20"/>
        <v> </v>
      </c>
      <c r="B253" s="66" t="s">
        <v>2419</v>
      </c>
      <c r="C253" s="72" t="s">
        <v>2420</v>
      </c>
      <c r="D253" s="67" t="s">
        <v>1175</v>
      </c>
      <c r="E253" s="324" t="s">
        <v>911</v>
      </c>
      <c r="F253" s="324" t="s">
        <v>826</v>
      </c>
      <c r="G253" s="68" t="s">
        <v>2445</v>
      </c>
      <c r="H253" s="246">
        <v>1570</v>
      </c>
      <c r="I253" s="69">
        <v>0.41</v>
      </c>
      <c r="J253" s="241">
        <f t="shared" si="23"/>
        <v>926.3000000000002</v>
      </c>
      <c r="K253" s="267">
        <f>IF(J253=" "," ",IF(J253=0," ",J253/Currency!$C$11))</f>
        <v>952.7874922855382</v>
      </c>
      <c r="L253" s="70">
        <f>IF(J253=" "," ",IF(J253=0," ",$J253*VLOOKUP($L$9,Currency!$A$3:$C$8,3,0)))</f>
        <v>609.1674339076682</v>
      </c>
      <c r="M253" s="63">
        <f t="shared" si="19"/>
        <v>0.51</v>
      </c>
      <c r="N253" s="265">
        <f t="shared" si="24"/>
        <v>769</v>
      </c>
      <c r="O253" s="37"/>
      <c r="P253" s="65" t="s">
        <v>479</v>
      </c>
      <c r="Q253" s="65" t="s">
        <v>479</v>
      </c>
      <c r="R253" s="65" t="s">
        <v>479</v>
      </c>
      <c r="S253" s="65" t="s">
        <v>479</v>
      </c>
      <c r="T253" s="65" t="s">
        <v>479</v>
      </c>
      <c r="U253" s="65" t="s">
        <v>479</v>
      </c>
    </row>
    <row r="254" spans="1:21" ht="25.5" customHeight="1">
      <c r="A254" s="61" t="str">
        <f>IF(P254="X","C",IF(Q254="X","C",IF(R254="X","C",IF(S254="X","C",IF(T254="X","C",IF(U254="X","C"," "))))))</f>
        <v> </v>
      </c>
      <c r="B254" s="66" t="s">
        <v>1410</v>
      </c>
      <c r="C254" s="72" t="s">
        <v>546</v>
      </c>
      <c r="D254" s="67" t="s">
        <v>1175</v>
      </c>
      <c r="E254" s="324" t="s">
        <v>911</v>
      </c>
      <c r="F254" s="324" t="s">
        <v>826</v>
      </c>
      <c r="G254" s="68" t="s">
        <v>2445</v>
      </c>
      <c r="H254" s="246">
        <v>3880</v>
      </c>
      <c r="I254" s="69">
        <v>0.41</v>
      </c>
      <c r="J254" s="241">
        <f>IF(H254=" "," ",IF(H254=0," ",H254*(1-I254)))</f>
        <v>2289.2000000000003</v>
      </c>
      <c r="K254" s="267">
        <f>IF(J254=" "," ",IF(J254=0," ",J254/Currency!$C$11))</f>
        <v>2354.6595350750877</v>
      </c>
      <c r="L254" s="70">
        <f>IF(J254=" "," ",IF(J254=0," ",$J254*VLOOKUP($L$9,Currency!$A$3:$C$8,3,0)))</f>
        <v>1505.4583716953837</v>
      </c>
      <c r="M254" s="63">
        <f t="shared" si="19"/>
        <v>0.51</v>
      </c>
      <c r="N254" s="265">
        <f>IF(M254=" "," ",IF(M254=0," ",ROUND(H254*(1-M254),0)))</f>
        <v>1901</v>
      </c>
      <c r="O254" s="37"/>
      <c r="P254" s="65" t="s">
        <v>479</v>
      </c>
      <c r="Q254" s="65" t="s">
        <v>479</v>
      </c>
      <c r="R254" s="65" t="s">
        <v>479</v>
      </c>
      <c r="S254" s="65" t="s">
        <v>479</v>
      </c>
      <c r="T254" s="65" t="s">
        <v>479</v>
      </c>
      <c r="U254" s="65" t="s">
        <v>479</v>
      </c>
    </row>
    <row r="255" spans="1:21" ht="25.5" customHeight="1">
      <c r="A255" s="61" t="str">
        <f>IF(P255="X","C",IF(Q255="X","C",IF(R255="X","C",IF(S255="X","C",IF(T255="X","C",IF(U255="X","C"," "))))))</f>
        <v>C</v>
      </c>
      <c r="B255" s="66" t="s">
        <v>2401</v>
      </c>
      <c r="C255" s="72" t="s">
        <v>2402</v>
      </c>
      <c r="D255" s="67" t="s">
        <v>1711</v>
      </c>
      <c r="E255" s="324" t="s">
        <v>1389</v>
      </c>
      <c r="F255" s="324" t="s">
        <v>826</v>
      </c>
      <c r="G255" s="68" t="s">
        <v>2445</v>
      </c>
      <c r="H255" s="246">
        <v>131</v>
      </c>
      <c r="I255" s="69">
        <v>0.1</v>
      </c>
      <c r="J255" s="241">
        <f>IF(H255=" "," ",IF(H255=0," ",H255*(1-I255)))</f>
        <v>117.9</v>
      </c>
      <c r="K255" s="267">
        <f>IF(J255=" "," ",IF(J255=0," ",J255/Currency!$C$11))</f>
        <v>121.27134334499075</v>
      </c>
      <c r="L255" s="70">
        <f>IF(J255=" "," ",IF(J255=0," ",$J255*VLOOKUP($L$9,Currency!$A$3:$C$8,3,0)))</f>
        <v>77.53518348020519</v>
      </c>
      <c r="M255" s="63">
        <f t="shared" si="19"/>
        <v>0.1</v>
      </c>
      <c r="N255" s="265">
        <f>IF(M255=" "," ",IF(M255=0," ",ROUND(H255*(1-M255),0)))</f>
        <v>118</v>
      </c>
      <c r="O255" s="37"/>
      <c r="P255" s="65" t="s">
        <v>479</v>
      </c>
      <c r="Q255" s="65" t="s">
        <v>479</v>
      </c>
      <c r="R255" s="65" t="s">
        <v>479</v>
      </c>
      <c r="S255" s="65" t="s">
        <v>479</v>
      </c>
      <c r="T255" s="65" t="s">
        <v>1573</v>
      </c>
      <c r="U255" s="65" t="s">
        <v>479</v>
      </c>
    </row>
    <row r="256" spans="1:21" ht="25.5" customHeight="1">
      <c r="A256" s="61" t="str">
        <f>IF(P256="X","C",IF(Q256="X","C",IF(R256="X","C",IF(S256="X","C",IF(T256="X","C",IF(U256="X","C"," "))))))</f>
        <v>C</v>
      </c>
      <c r="B256" s="66" t="s">
        <v>2403</v>
      </c>
      <c r="C256" s="72" t="s">
        <v>2404</v>
      </c>
      <c r="D256" s="67" t="s">
        <v>1711</v>
      </c>
      <c r="E256" s="324" t="s">
        <v>1389</v>
      </c>
      <c r="F256" s="324" t="s">
        <v>826</v>
      </c>
      <c r="G256" s="68" t="s">
        <v>2445</v>
      </c>
      <c r="H256" s="246">
        <v>131</v>
      </c>
      <c r="I256" s="69">
        <v>0.1</v>
      </c>
      <c r="J256" s="241">
        <f>IF(H256=" "," ",IF(H256=0," ",H256*(1-I256)))</f>
        <v>117.9</v>
      </c>
      <c r="K256" s="267">
        <f>IF(J256=" "," ",IF(J256=0," ",J256/Currency!$C$11))</f>
        <v>121.27134334499075</v>
      </c>
      <c r="L256" s="70">
        <f>IF(J256=" "," ",IF(J256=0," ",$J256*VLOOKUP($L$9,Currency!$A$3:$C$8,3,0)))</f>
        <v>77.53518348020519</v>
      </c>
      <c r="M256" s="63">
        <f t="shared" si="19"/>
        <v>0.1</v>
      </c>
      <c r="N256" s="265">
        <f>IF(M256=" "," ",IF(M256=0," ",ROUND(H256*(1-M256),0)))</f>
        <v>118</v>
      </c>
      <c r="O256" s="37"/>
      <c r="P256" s="65" t="s">
        <v>479</v>
      </c>
      <c r="Q256" s="65" t="s">
        <v>479</v>
      </c>
      <c r="R256" s="65" t="s">
        <v>479</v>
      </c>
      <c r="S256" s="65" t="s">
        <v>479</v>
      </c>
      <c r="T256" s="65" t="s">
        <v>1573</v>
      </c>
      <c r="U256" s="65" t="s">
        <v>479</v>
      </c>
    </row>
    <row r="257" spans="1:21" ht="25.5" customHeight="1">
      <c r="A257" s="61" t="str">
        <f>IF(P257="X","C",IF(Q257="X","C",IF(R257="X","C",IF(S257="X","C",IF(T257="X","C",IF(U257="X","C"," "))))))</f>
        <v>C</v>
      </c>
      <c r="B257" s="66" t="s">
        <v>1123</v>
      </c>
      <c r="C257" s="72" t="s">
        <v>1124</v>
      </c>
      <c r="D257" s="67" t="s">
        <v>1711</v>
      </c>
      <c r="E257" s="324" t="s">
        <v>1389</v>
      </c>
      <c r="F257" s="324" t="s">
        <v>826</v>
      </c>
      <c r="G257" s="68" t="s">
        <v>2445</v>
      </c>
      <c r="H257" s="246">
        <v>158</v>
      </c>
      <c r="I257" s="69">
        <v>0.1</v>
      </c>
      <c r="J257" s="241">
        <f>IF(H257=" "," ",IF(H257=0," ",H257*(1-I257)))</f>
        <v>142.20000000000002</v>
      </c>
      <c r="K257" s="267">
        <f>IF(J257=" "," ",IF(J257=0," ",J257/Currency!$C$11))</f>
        <v>146.2662003702942</v>
      </c>
      <c r="L257" s="70">
        <f>IF(J257=" "," ",IF(J257=0," ",$J257*VLOOKUP($L$9,Currency!$A$3:$C$8,3,0)))</f>
        <v>93.51571747994214</v>
      </c>
      <c r="M257" s="63">
        <f t="shared" si="19"/>
        <v>0.1</v>
      </c>
      <c r="N257" s="265">
        <f>IF(M257=" "," ",IF(M257=0," ",ROUND(H257*(1-M257),0)))</f>
        <v>142</v>
      </c>
      <c r="O257" s="37"/>
      <c r="P257" s="65" t="s">
        <v>479</v>
      </c>
      <c r="Q257" s="65" t="s">
        <v>479</v>
      </c>
      <c r="R257" s="65" t="s">
        <v>479</v>
      </c>
      <c r="S257" s="65" t="s">
        <v>479</v>
      </c>
      <c r="T257" s="65" t="s">
        <v>1573</v>
      </c>
      <c r="U257" s="65" t="s">
        <v>479</v>
      </c>
    </row>
    <row r="258" spans="1:21" ht="25.5" customHeight="1">
      <c r="A258" s="61" t="str">
        <f t="shared" si="20"/>
        <v>C</v>
      </c>
      <c r="B258" s="66" t="s">
        <v>2421</v>
      </c>
      <c r="C258" s="72" t="s">
        <v>2422</v>
      </c>
      <c r="D258" s="67" t="s">
        <v>1711</v>
      </c>
      <c r="E258" s="324" t="s">
        <v>1389</v>
      </c>
      <c r="F258" s="324" t="s">
        <v>826</v>
      </c>
      <c r="G258" s="68" t="s">
        <v>2445</v>
      </c>
      <c r="H258" s="246">
        <v>131</v>
      </c>
      <c r="I258" s="69">
        <v>0.1</v>
      </c>
      <c r="J258" s="241">
        <f t="shared" si="23"/>
        <v>117.9</v>
      </c>
      <c r="K258" s="267">
        <f>IF(J258=" "," ",IF(J258=0," ",J258/Currency!$C$11))</f>
        <v>121.27134334499075</v>
      </c>
      <c r="L258" s="70">
        <f>IF(J258=" "," ",IF(J258=0," ",$J258*VLOOKUP($L$9,Currency!$A$3:$C$8,3,0)))</f>
        <v>77.53518348020519</v>
      </c>
      <c r="M258" s="63">
        <f t="shared" si="19"/>
        <v>0.1</v>
      </c>
      <c r="N258" s="265">
        <f t="shared" si="24"/>
        <v>118</v>
      </c>
      <c r="O258" s="37"/>
      <c r="P258" s="65" t="s">
        <v>479</v>
      </c>
      <c r="Q258" s="65" t="s">
        <v>479</v>
      </c>
      <c r="R258" s="65" t="s">
        <v>479</v>
      </c>
      <c r="S258" s="65" t="s">
        <v>479</v>
      </c>
      <c r="T258" s="65" t="s">
        <v>1573</v>
      </c>
      <c r="U258" s="65" t="s">
        <v>479</v>
      </c>
    </row>
    <row r="259" spans="1:21" ht="25.5" customHeight="1">
      <c r="A259" s="61" t="str">
        <f t="shared" si="20"/>
        <v>C</v>
      </c>
      <c r="B259" s="66" t="s">
        <v>2423</v>
      </c>
      <c r="C259" s="72" t="s">
        <v>2424</v>
      </c>
      <c r="D259" s="67" t="s">
        <v>1711</v>
      </c>
      <c r="E259" s="324" t="s">
        <v>1389</v>
      </c>
      <c r="F259" s="324" t="s">
        <v>826</v>
      </c>
      <c r="G259" s="68" t="s">
        <v>2445</v>
      </c>
      <c r="H259" s="246">
        <v>131</v>
      </c>
      <c r="I259" s="69">
        <v>0.1</v>
      </c>
      <c r="J259" s="241">
        <f t="shared" si="23"/>
        <v>117.9</v>
      </c>
      <c r="K259" s="267">
        <f>IF(J259=" "," ",IF(J259=0," ",J259/Currency!$C$11))</f>
        <v>121.27134334499075</v>
      </c>
      <c r="L259" s="70">
        <f>IF(J259=" "," ",IF(J259=0," ",$J259*VLOOKUP($L$9,Currency!$A$3:$C$8,3,0)))</f>
        <v>77.53518348020519</v>
      </c>
      <c r="M259" s="63">
        <f t="shared" si="19"/>
        <v>0.1</v>
      </c>
      <c r="N259" s="265">
        <f t="shared" si="24"/>
        <v>118</v>
      </c>
      <c r="O259" s="37"/>
      <c r="P259" s="65" t="s">
        <v>479</v>
      </c>
      <c r="Q259" s="65" t="s">
        <v>479</v>
      </c>
      <c r="R259" s="65" t="s">
        <v>479</v>
      </c>
      <c r="S259" s="65" t="s">
        <v>479</v>
      </c>
      <c r="T259" s="65" t="s">
        <v>1573</v>
      </c>
      <c r="U259" s="65" t="s">
        <v>479</v>
      </c>
    </row>
    <row r="260" spans="1:21" ht="25.5" customHeight="1">
      <c r="A260" s="61" t="str">
        <f t="shared" si="20"/>
        <v> </v>
      </c>
      <c r="B260" s="57"/>
      <c r="C260" s="92" t="s">
        <v>2841</v>
      </c>
      <c r="D260" s="67"/>
      <c r="E260" s="324" t="s">
        <v>479</v>
      </c>
      <c r="F260" s="324"/>
      <c r="G260" s="68"/>
      <c r="H260" s="247" t="s">
        <v>479</v>
      </c>
      <c r="I260" s="80"/>
      <c r="J260" s="241" t="str">
        <f aca="true" t="shared" si="25" ref="J260:J322">IF(H260=" "," ",IF(H260=0," ",H260*(1-I260)))</f>
        <v> </v>
      </c>
      <c r="K260" s="267" t="str">
        <f>IF(J260=" "," ",IF(J260=0," ",J260/Currency!$C$11))</f>
        <v> </v>
      </c>
      <c r="L260" s="70" t="str">
        <f>IF(J260=" "," ",IF(J260=0," ",$J260*VLOOKUP($L$9,Currency!$A$3:$C$8,3,0)))</f>
        <v> </v>
      </c>
      <c r="M260" s="63" t="str">
        <f t="shared" si="19"/>
        <v> </v>
      </c>
      <c r="N260" s="265" t="str">
        <f aca="true" t="shared" si="26" ref="N260:N322">IF(M260=" "," ",IF(M260=0," ",ROUND(H260*(1-M260),0)))</f>
        <v> </v>
      </c>
      <c r="O260" s="37"/>
      <c r="P260" s="65" t="s">
        <v>479</v>
      </c>
      <c r="Q260" s="65" t="s">
        <v>479</v>
      </c>
      <c r="R260" s="65" t="s">
        <v>479</v>
      </c>
      <c r="S260" s="65" t="s">
        <v>479</v>
      </c>
      <c r="T260" s="65" t="s">
        <v>479</v>
      </c>
      <c r="U260" s="65" t="s">
        <v>479</v>
      </c>
    </row>
    <row r="261" spans="1:21" ht="25.5" customHeight="1">
      <c r="A261" s="61" t="str">
        <f t="shared" si="20"/>
        <v> </v>
      </c>
      <c r="B261" s="33"/>
      <c r="C261" s="84" t="s">
        <v>1186</v>
      </c>
      <c r="D261" s="67"/>
      <c r="E261" s="324" t="s">
        <v>479</v>
      </c>
      <c r="F261" s="324"/>
      <c r="G261" s="68"/>
      <c r="H261" s="248" t="s">
        <v>479</v>
      </c>
      <c r="I261" s="86"/>
      <c r="J261" s="241" t="str">
        <f t="shared" si="25"/>
        <v> </v>
      </c>
      <c r="K261" s="267" t="str">
        <f>IF(J261=" "," ",IF(J261=0," ",J261/Currency!$C$11))</f>
        <v> </v>
      </c>
      <c r="L261" s="70" t="str">
        <f>IF(J261=" "," ",IF(J261=0," ",$J261*VLOOKUP($L$9,Currency!$A$3:$C$8,3,0)))</f>
        <v> </v>
      </c>
      <c r="M261" s="63" t="str">
        <f t="shared" si="19"/>
        <v> </v>
      </c>
      <c r="N261" s="265" t="str">
        <f t="shared" si="26"/>
        <v> </v>
      </c>
      <c r="O261" s="37"/>
      <c r="P261" s="65" t="s">
        <v>479</v>
      </c>
      <c r="Q261" s="65" t="s">
        <v>479</v>
      </c>
      <c r="R261" s="65" t="s">
        <v>479</v>
      </c>
      <c r="S261" s="65" t="s">
        <v>479</v>
      </c>
      <c r="T261" s="65" t="s">
        <v>479</v>
      </c>
      <c r="U261" s="65" t="s">
        <v>479</v>
      </c>
    </row>
    <row r="262" spans="1:21" ht="25.5" customHeight="1">
      <c r="A262" s="61" t="str">
        <f t="shared" si="20"/>
        <v> </v>
      </c>
      <c r="B262" s="66" t="s">
        <v>2034</v>
      </c>
      <c r="C262" s="72" t="s">
        <v>2842</v>
      </c>
      <c r="D262" s="67" t="s">
        <v>1175</v>
      </c>
      <c r="E262" s="324" t="s">
        <v>911</v>
      </c>
      <c r="F262" s="324" t="s">
        <v>825</v>
      </c>
      <c r="G262" s="68" t="s">
        <v>1176</v>
      </c>
      <c r="H262" s="246">
        <v>3468</v>
      </c>
      <c r="I262" s="71">
        <v>0.41</v>
      </c>
      <c r="J262" s="241">
        <f t="shared" si="25"/>
        <v>2046.1200000000003</v>
      </c>
      <c r="K262" s="267">
        <f>IF(J262=" "," ",IF(J262=0," ",J262/Currency!$C$11))</f>
        <v>2104.6286772269086</v>
      </c>
      <c r="L262" s="70">
        <f>IF(J262=" "," ",IF(J262=0," ",$J262*VLOOKUP($L$9,Currency!$A$3:$C$8,3,0)))</f>
        <v>1345.6004208864924</v>
      </c>
      <c r="M262" s="63">
        <f t="shared" si="19"/>
        <v>0.51</v>
      </c>
      <c r="N262" s="265">
        <f t="shared" si="26"/>
        <v>1699</v>
      </c>
      <c r="O262" s="37"/>
      <c r="P262" s="65" t="s">
        <v>479</v>
      </c>
      <c r="Q262" s="65" t="s">
        <v>479</v>
      </c>
      <c r="R262" s="65" t="s">
        <v>479</v>
      </c>
      <c r="S262" s="65" t="s">
        <v>479</v>
      </c>
      <c r="T262" s="65" t="s">
        <v>479</v>
      </c>
      <c r="U262" s="65" t="s">
        <v>479</v>
      </c>
    </row>
    <row r="263" spans="1:21" ht="25.5" customHeight="1">
      <c r="A263" s="61" t="str">
        <f t="shared" si="20"/>
        <v> </v>
      </c>
      <c r="B263" s="66" t="s">
        <v>2166</v>
      </c>
      <c r="C263" s="72" t="s">
        <v>1626</v>
      </c>
      <c r="D263" s="67" t="s">
        <v>1175</v>
      </c>
      <c r="E263" s="324" t="s">
        <v>911</v>
      </c>
      <c r="F263" s="324" t="s">
        <v>825</v>
      </c>
      <c r="G263" s="68" t="s">
        <v>1176</v>
      </c>
      <c r="H263" s="246">
        <v>4405</v>
      </c>
      <c r="I263" s="69">
        <v>0.41</v>
      </c>
      <c r="J263" s="241">
        <f t="shared" si="25"/>
        <v>2598.9500000000003</v>
      </c>
      <c r="K263" s="267">
        <f>IF(J263=" "," ",IF(J263=0," ",J263/Currency!$C$11))</f>
        <v>2673.2668175272584</v>
      </c>
      <c r="L263" s="70">
        <f>IF(J263=" "," ",IF(J263=0," ",$J263*VLOOKUP($L$9,Currency!$A$3:$C$8,3,0)))</f>
        <v>1709.160857556228</v>
      </c>
      <c r="M263" s="63">
        <f t="shared" si="19"/>
        <v>0.51</v>
      </c>
      <c r="N263" s="265">
        <f t="shared" si="26"/>
        <v>2158</v>
      </c>
      <c r="O263" s="37"/>
      <c r="P263" s="65" t="s">
        <v>479</v>
      </c>
      <c r="Q263" s="65" t="s">
        <v>479</v>
      </c>
      <c r="R263" s="65" t="s">
        <v>479</v>
      </c>
      <c r="S263" s="65" t="s">
        <v>479</v>
      </c>
      <c r="T263" s="65" t="s">
        <v>479</v>
      </c>
      <c r="U263" s="65" t="s">
        <v>479</v>
      </c>
    </row>
    <row r="264" spans="1:21" ht="25.5" customHeight="1">
      <c r="A264" s="61" t="str">
        <f t="shared" si="20"/>
        <v> </v>
      </c>
      <c r="B264" s="30" t="s">
        <v>1085</v>
      </c>
      <c r="C264" s="87" t="s">
        <v>214</v>
      </c>
      <c r="D264" s="67" t="s">
        <v>1175</v>
      </c>
      <c r="E264" s="324" t="s">
        <v>911</v>
      </c>
      <c r="F264" s="324" t="s">
        <v>825</v>
      </c>
      <c r="G264" s="68" t="s">
        <v>1176</v>
      </c>
      <c r="H264" s="246">
        <v>696</v>
      </c>
      <c r="I264" s="69">
        <v>0.41</v>
      </c>
      <c r="J264" s="241">
        <f t="shared" si="25"/>
        <v>410.64000000000004</v>
      </c>
      <c r="K264" s="267">
        <f>IF(J264=" "," ",IF(J264=0," ",J264/Currency!$C$11))</f>
        <v>422.38222587944875</v>
      </c>
      <c r="L264" s="70">
        <f>IF(J264=" "," ",IF(J264=0," ",$J264*VLOOKUP($L$9,Currency!$A$3:$C$8,3,0)))</f>
        <v>270.05129554123374</v>
      </c>
      <c r="M264" s="63">
        <f t="shared" si="19"/>
        <v>0.51</v>
      </c>
      <c r="N264" s="265">
        <f t="shared" si="26"/>
        <v>341</v>
      </c>
      <c r="O264" s="37"/>
      <c r="P264" s="65" t="s">
        <v>479</v>
      </c>
      <c r="Q264" s="65" t="s">
        <v>479</v>
      </c>
      <c r="R264" s="65" t="s">
        <v>479</v>
      </c>
      <c r="S264" s="65" t="s">
        <v>479</v>
      </c>
      <c r="T264" s="65" t="s">
        <v>479</v>
      </c>
      <c r="U264" s="65" t="s">
        <v>479</v>
      </c>
    </row>
    <row r="265" spans="1:21" ht="25.5" customHeight="1">
      <c r="A265" s="61" t="str">
        <f t="shared" si="20"/>
        <v> </v>
      </c>
      <c r="B265" s="30" t="s">
        <v>903</v>
      </c>
      <c r="C265" s="87" t="s">
        <v>215</v>
      </c>
      <c r="D265" s="67" t="s">
        <v>1175</v>
      </c>
      <c r="E265" s="324" t="s">
        <v>911</v>
      </c>
      <c r="F265" s="324" t="s">
        <v>825</v>
      </c>
      <c r="G265" s="68" t="s">
        <v>1176</v>
      </c>
      <c r="H265" s="246">
        <v>548</v>
      </c>
      <c r="I265" s="69">
        <v>0.41</v>
      </c>
      <c r="J265" s="241">
        <f t="shared" si="25"/>
        <v>323.32000000000005</v>
      </c>
      <c r="K265" s="267">
        <f>IF(J265=" "," ",IF(J265=0," ",J265/Currency!$C$11))</f>
        <v>332.56531577864644</v>
      </c>
      <c r="L265" s="70">
        <f>IF(J265=" "," ",IF(J265=0," ",$J265*VLOOKUP($L$9,Currency!$A$3:$C$8,3,0)))</f>
        <v>212.6265947652243</v>
      </c>
      <c r="M265" s="63">
        <f t="shared" si="19"/>
        <v>0.51</v>
      </c>
      <c r="N265" s="265">
        <f t="shared" si="26"/>
        <v>269</v>
      </c>
      <c r="O265" s="37"/>
      <c r="P265" s="65" t="s">
        <v>479</v>
      </c>
      <c r="Q265" s="65" t="s">
        <v>479</v>
      </c>
      <c r="R265" s="65" t="s">
        <v>479</v>
      </c>
      <c r="S265" s="65" t="s">
        <v>479</v>
      </c>
      <c r="T265" s="65" t="s">
        <v>479</v>
      </c>
      <c r="U265" s="65" t="s">
        <v>479</v>
      </c>
    </row>
    <row r="266" spans="1:21" ht="25.5" customHeight="1">
      <c r="A266" s="61" t="str">
        <f t="shared" si="20"/>
        <v> </v>
      </c>
      <c r="B266" s="30" t="s">
        <v>904</v>
      </c>
      <c r="C266" s="87" t="s">
        <v>2765</v>
      </c>
      <c r="D266" s="67" t="s">
        <v>1175</v>
      </c>
      <c r="E266" s="324" t="s">
        <v>911</v>
      </c>
      <c r="F266" s="324" t="s">
        <v>825</v>
      </c>
      <c r="G266" s="68" t="s">
        <v>1176</v>
      </c>
      <c r="H266" s="246">
        <v>837</v>
      </c>
      <c r="I266" s="69">
        <v>0.41</v>
      </c>
      <c r="J266" s="241">
        <f t="shared" si="25"/>
        <v>493.83000000000004</v>
      </c>
      <c r="K266" s="267">
        <f>IF(J266=" "," ",IF(J266=0," ",J266/Currency!$C$11))</f>
        <v>507.95103888088875</v>
      </c>
      <c r="L266" s="70">
        <f>IF(J266=" "," ",IF(J266=0," ",$J266*VLOOKUP($L$9,Currency!$A$3:$C$8,3,0)))</f>
        <v>324.759963172432</v>
      </c>
      <c r="M266" s="63">
        <f t="shared" si="19"/>
        <v>0.51</v>
      </c>
      <c r="N266" s="265">
        <f t="shared" si="26"/>
        <v>410</v>
      </c>
      <c r="O266" s="37"/>
      <c r="P266" s="65" t="s">
        <v>479</v>
      </c>
      <c r="Q266" s="65" t="s">
        <v>479</v>
      </c>
      <c r="R266" s="65" t="s">
        <v>479</v>
      </c>
      <c r="S266" s="65" t="s">
        <v>479</v>
      </c>
      <c r="T266" s="65" t="s">
        <v>479</v>
      </c>
      <c r="U266" s="65" t="s">
        <v>479</v>
      </c>
    </row>
    <row r="267" spans="1:21" ht="25.5" customHeight="1">
      <c r="A267" s="61" t="str">
        <f t="shared" si="20"/>
        <v> </v>
      </c>
      <c r="B267" s="30" t="s">
        <v>913</v>
      </c>
      <c r="C267" s="87" t="s">
        <v>2766</v>
      </c>
      <c r="D267" s="67" t="s">
        <v>1175</v>
      </c>
      <c r="E267" s="324" t="s">
        <v>911</v>
      </c>
      <c r="F267" s="324" t="s">
        <v>825</v>
      </c>
      <c r="G267" s="68" t="s">
        <v>1176</v>
      </c>
      <c r="H267" s="246">
        <v>3465</v>
      </c>
      <c r="I267" s="69">
        <v>0.41</v>
      </c>
      <c r="J267" s="241">
        <f t="shared" si="25"/>
        <v>2044.3500000000004</v>
      </c>
      <c r="K267" s="267">
        <f>IF(J267=" "," ",IF(J267=0," ",J267/Currency!$C$11))</f>
        <v>2102.808064184325</v>
      </c>
      <c r="L267" s="70">
        <f>IF(J267=" "," ",IF(J267=0," ",$J267*VLOOKUP($L$9,Currency!$A$3:$C$8,3,0)))</f>
        <v>1344.4364066815733</v>
      </c>
      <c r="M267" s="63">
        <f t="shared" si="19"/>
        <v>0.51</v>
      </c>
      <c r="N267" s="265">
        <f t="shared" si="26"/>
        <v>1698</v>
      </c>
      <c r="O267" s="37"/>
      <c r="P267" s="65" t="s">
        <v>479</v>
      </c>
      <c r="Q267" s="65" t="s">
        <v>479</v>
      </c>
      <c r="R267" s="65" t="s">
        <v>479</v>
      </c>
      <c r="S267" s="65" t="s">
        <v>479</v>
      </c>
      <c r="T267" s="65" t="s">
        <v>479</v>
      </c>
      <c r="U267" s="65" t="s">
        <v>479</v>
      </c>
    </row>
    <row r="268" spans="1:21" ht="25.5" customHeight="1">
      <c r="A268" s="61" t="str">
        <f t="shared" si="20"/>
        <v> </v>
      </c>
      <c r="B268" s="30" t="s">
        <v>914</v>
      </c>
      <c r="C268" s="87" t="s">
        <v>2767</v>
      </c>
      <c r="D268" s="67" t="s">
        <v>1175</v>
      </c>
      <c r="E268" s="324" t="s">
        <v>911</v>
      </c>
      <c r="F268" s="324" t="s">
        <v>825</v>
      </c>
      <c r="G268" s="68" t="s">
        <v>1176</v>
      </c>
      <c r="H268" s="246">
        <v>4547</v>
      </c>
      <c r="I268" s="69">
        <v>0.41</v>
      </c>
      <c r="J268" s="241">
        <f t="shared" si="25"/>
        <v>2682.7300000000005</v>
      </c>
      <c r="K268" s="267">
        <f>IF(J268=" "," ",IF(J268=0," ",J268/Currency!$C$11))</f>
        <v>2759.442501542893</v>
      </c>
      <c r="L268" s="70">
        <f>IF(J268=" "," ",IF(J268=0," ",$J268*VLOOKUP($L$9,Currency!$A$3:$C$8,3,0)))</f>
        <v>1764.2575299223995</v>
      </c>
      <c r="M268" s="63">
        <f t="shared" si="19"/>
        <v>0.51</v>
      </c>
      <c r="N268" s="265">
        <f t="shared" si="26"/>
        <v>2228</v>
      </c>
      <c r="O268" s="37"/>
      <c r="P268" s="65" t="s">
        <v>479</v>
      </c>
      <c r="Q268" s="65" t="s">
        <v>479</v>
      </c>
      <c r="R268" s="65" t="s">
        <v>479</v>
      </c>
      <c r="S268" s="65" t="s">
        <v>479</v>
      </c>
      <c r="T268" s="65" t="s">
        <v>479</v>
      </c>
      <c r="U268" s="65" t="s">
        <v>479</v>
      </c>
    </row>
    <row r="269" spans="1:21" ht="25.5" customHeight="1">
      <c r="A269" s="61" t="str">
        <f t="shared" si="20"/>
        <v> </v>
      </c>
      <c r="B269" s="66" t="s">
        <v>915</v>
      </c>
      <c r="C269" s="72" t="s">
        <v>0</v>
      </c>
      <c r="D269" s="67" t="s">
        <v>1175</v>
      </c>
      <c r="E269" s="324" t="s">
        <v>911</v>
      </c>
      <c r="F269" s="324" t="s">
        <v>825</v>
      </c>
      <c r="G269" s="68" t="s">
        <v>1176</v>
      </c>
      <c r="H269" s="246">
        <v>2410</v>
      </c>
      <c r="I269" s="69">
        <v>0.41</v>
      </c>
      <c r="J269" s="241">
        <f t="shared" si="25"/>
        <v>1421.9</v>
      </c>
      <c r="K269" s="267">
        <f>IF(J269=" "," ",IF(J269=0," ",J269/Currency!$C$11))</f>
        <v>1462.5591442090106</v>
      </c>
      <c r="L269" s="70">
        <f>IF(J269=" "," ",IF(J269=0," ",$J269*VLOOKUP($L$9,Currency!$A$3:$C$8,3,0)))</f>
        <v>935.0914112850191</v>
      </c>
      <c r="M269" s="63">
        <f t="shared" si="19"/>
        <v>0.51</v>
      </c>
      <c r="N269" s="265">
        <f t="shared" si="26"/>
        <v>1181</v>
      </c>
      <c r="O269" s="37"/>
      <c r="P269" s="65" t="s">
        <v>479</v>
      </c>
      <c r="Q269" s="65" t="s">
        <v>479</v>
      </c>
      <c r="R269" s="65" t="s">
        <v>479</v>
      </c>
      <c r="S269" s="65" t="s">
        <v>479</v>
      </c>
      <c r="T269" s="65" t="s">
        <v>479</v>
      </c>
      <c r="U269" s="65" t="s">
        <v>479</v>
      </c>
    </row>
    <row r="270" spans="1:21" ht="25.5" customHeight="1">
      <c r="A270" s="61" t="str">
        <f t="shared" si="20"/>
        <v> </v>
      </c>
      <c r="B270" s="66" t="s">
        <v>916</v>
      </c>
      <c r="C270" s="72" t="s">
        <v>2694</v>
      </c>
      <c r="D270" s="67" t="s">
        <v>1175</v>
      </c>
      <c r="E270" s="324" t="s">
        <v>911</v>
      </c>
      <c r="F270" s="324" t="s">
        <v>825</v>
      </c>
      <c r="G270" s="68" t="s">
        <v>1176</v>
      </c>
      <c r="H270" s="246">
        <v>3670</v>
      </c>
      <c r="I270" s="69">
        <v>0.41</v>
      </c>
      <c r="J270" s="241">
        <f t="shared" si="25"/>
        <v>2165.3</v>
      </c>
      <c r="K270" s="267">
        <f>IF(J270=" "," ",IF(J270=0," ",J270/Currency!$C$11))</f>
        <v>2227.2166220942195</v>
      </c>
      <c r="L270" s="70">
        <f>IF(J270=" "," ",IF(J270=0," ",$J270*VLOOKUP($L$9,Currency!$A$3:$C$8,3,0)))</f>
        <v>1423.9773773510458</v>
      </c>
      <c r="M270" s="63">
        <f t="shared" si="19"/>
        <v>0.51</v>
      </c>
      <c r="N270" s="265">
        <f t="shared" si="26"/>
        <v>1798</v>
      </c>
      <c r="O270" s="37"/>
      <c r="P270" s="65" t="s">
        <v>479</v>
      </c>
      <c r="Q270" s="65" t="s">
        <v>479</v>
      </c>
      <c r="R270" s="65" t="s">
        <v>479</v>
      </c>
      <c r="S270" s="65" t="s">
        <v>479</v>
      </c>
      <c r="T270" s="65" t="s">
        <v>479</v>
      </c>
      <c r="U270" s="65" t="s">
        <v>479</v>
      </c>
    </row>
    <row r="271" spans="1:21" ht="25.5" customHeight="1">
      <c r="A271" s="61" t="str">
        <f t="shared" si="20"/>
        <v> </v>
      </c>
      <c r="B271" s="66" t="s">
        <v>917</v>
      </c>
      <c r="C271" s="72" t="s">
        <v>2840</v>
      </c>
      <c r="D271" s="67" t="s">
        <v>1175</v>
      </c>
      <c r="E271" s="324" t="s">
        <v>911</v>
      </c>
      <c r="F271" s="324" t="s">
        <v>825</v>
      </c>
      <c r="G271" s="68" t="s">
        <v>1176</v>
      </c>
      <c r="H271" s="246">
        <v>4720</v>
      </c>
      <c r="I271" s="69">
        <v>0.41</v>
      </c>
      <c r="J271" s="241">
        <f t="shared" si="25"/>
        <v>2784.8</v>
      </c>
      <c r="K271" s="267">
        <f>IF(J271=" "," ",IF(J271=0," ",J271/Currency!$C$11))</f>
        <v>2864.4311869985604</v>
      </c>
      <c r="L271" s="70">
        <f>IF(J271=" "," ",IF(J271=0," ",$J271*VLOOKUP($L$9,Currency!$A$3:$C$8,3,0)))</f>
        <v>1831.3823490727345</v>
      </c>
      <c r="M271" s="63">
        <f aca="true" t="shared" si="27" ref="M271:M334">IF($H271=0," ",IF(H271=" "," ",IF(E271="A",46%,IF($E271="B",51%,IF($E271="C",51%,IF($E271="D",10%,0))))))</f>
        <v>0.51</v>
      </c>
      <c r="N271" s="265">
        <f t="shared" si="26"/>
        <v>2313</v>
      </c>
      <c r="O271" s="37"/>
      <c r="P271" s="65" t="s">
        <v>479</v>
      </c>
      <c r="Q271" s="65" t="s">
        <v>479</v>
      </c>
      <c r="R271" s="65" t="s">
        <v>479</v>
      </c>
      <c r="S271" s="65" t="s">
        <v>479</v>
      </c>
      <c r="T271" s="65" t="s">
        <v>479</v>
      </c>
      <c r="U271" s="65" t="s">
        <v>479</v>
      </c>
    </row>
    <row r="272" spans="1:21" ht="25.5" customHeight="1">
      <c r="A272" s="61" t="str">
        <f t="shared" si="20"/>
        <v> </v>
      </c>
      <c r="B272" s="66" t="s">
        <v>905</v>
      </c>
      <c r="C272" s="72" t="s">
        <v>2362</v>
      </c>
      <c r="D272" s="67" t="s">
        <v>1175</v>
      </c>
      <c r="E272" s="324" t="s">
        <v>911</v>
      </c>
      <c r="F272" s="324" t="s">
        <v>825</v>
      </c>
      <c r="G272" s="68" t="s">
        <v>2445</v>
      </c>
      <c r="H272" s="246">
        <v>1570</v>
      </c>
      <c r="I272" s="90">
        <v>0.41</v>
      </c>
      <c r="J272" s="241">
        <f t="shared" si="25"/>
        <v>926.3000000000002</v>
      </c>
      <c r="K272" s="267">
        <f>IF(J272=" "," ",IF(J272=0," ",J272/Currency!$C$11))</f>
        <v>952.7874922855382</v>
      </c>
      <c r="L272" s="70">
        <f>IF(J272=" "," ",IF(J272=0," ",$J272*VLOOKUP($L$9,Currency!$A$3:$C$8,3,0)))</f>
        <v>609.1674339076682</v>
      </c>
      <c r="M272" s="63">
        <f t="shared" si="27"/>
        <v>0.51</v>
      </c>
      <c r="N272" s="265">
        <f t="shared" si="26"/>
        <v>769</v>
      </c>
      <c r="O272" s="37"/>
      <c r="P272" s="65" t="s">
        <v>479</v>
      </c>
      <c r="Q272" s="65" t="s">
        <v>479</v>
      </c>
      <c r="R272" s="65" t="s">
        <v>479</v>
      </c>
      <c r="S272" s="65" t="s">
        <v>479</v>
      </c>
      <c r="T272" s="65" t="s">
        <v>479</v>
      </c>
      <c r="U272" s="65" t="s">
        <v>479</v>
      </c>
    </row>
    <row r="273" spans="1:21" ht="25.5" customHeight="1">
      <c r="A273" s="61" t="str">
        <f t="shared" si="20"/>
        <v> </v>
      </c>
      <c r="B273" s="66" t="s">
        <v>853</v>
      </c>
      <c r="C273" s="72" t="s">
        <v>2357</v>
      </c>
      <c r="D273" s="67" t="s">
        <v>1175</v>
      </c>
      <c r="E273" s="324" t="s">
        <v>911</v>
      </c>
      <c r="F273" s="324" t="s">
        <v>825</v>
      </c>
      <c r="G273" s="68" t="s">
        <v>2445</v>
      </c>
      <c r="H273" s="246">
        <v>835</v>
      </c>
      <c r="I273" s="90">
        <v>0.41</v>
      </c>
      <c r="J273" s="241">
        <f t="shared" si="25"/>
        <v>492.6500000000001</v>
      </c>
      <c r="K273" s="267">
        <f>IF(J273=" "," ",IF(J273=0," ",J273/Currency!$C$11))</f>
        <v>506.7372968524996</v>
      </c>
      <c r="L273" s="70">
        <f>IF(J273=" "," ",IF(J273=0," ",$J273*VLOOKUP($L$9,Currency!$A$3:$C$8,3,0)))</f>
        <v>323.9839537024859</v>
      </c>
      <c r="M273" s="63">
        <f t="shared" si="27"/>
        <v>0.51</v>
      </c>
      <c r="N273" s="265">
        <f t="shared" si="26"/>
        <v>409</v>
      </c>
      <c r="O273" s="37"/>
      <c r="P273" s="65" t="s">
        <v>479</v>
      </c>
      <c r="Q273" s="65" t="s">
        <v>479</v>
      </c>
      <c r="R273" s="65" t="s">
        <v>479</v>
      </c>
      <c r="S273" s="65" t="s">
        <v>479</v>
      </c>
      <c r="T273" s="65" t="s">
        <v>479</v>
      </c>
      <c r="U273" s="65" t="s">
        <v>479</v>
      </c>
    </row>
    <row r="274" spans="1:21" ht="25.5" customHeight="1">
      <c r="A274" s="61" t="str">
        <f t="shared" si="20"/>
        <v> </v>
      </c>
      <c r="B274" s="66" t="s">
        <v>854</v>
      </c>
      <c r="C274" s="72" t="s">
        <v>2358</v>
      </c>
      <c r="D274" s="67" t="s">
        <v>1175</v>
      </c>
      <c r="E274" s="324" t="s">
        <v>911</v>
      </c>
      <c r="F274" s="324" t="s">
        <v>825</v>
      </c>
      <c r="G274" s="68" t="s">
        <v>2445</v>
      </c>
      <c r="H274" s="246">
        <v>3670</v>
      </c>
      <c r="I274" s="90">
        <v>0.41</v>
      </c>
      <c r="J274" s="241">
        <f t="shared" si="25"/>
        <v>2165.3</v>
      </c>
      <c r="K274" s="267">
        <f>IF(J274=" "," ",IF(J274=0," ",J274/Currency!$C$11))</f>
        <v>2227.2166220942195</v>
      </c>
      <c r="L274" s="70">
        <f>IF(J274=" "," ",IF(J274=0," ",$J274*VLOOKUP($L$9,Currency!$A$3:$C$8,3,0)))</f>
        <v>1423.9773773510458</v>
      </c>
      <c r="M274" s="63">
        <f t="shared" si="27"/>
        <v>0.51</v>
      </c>
      <c r="N274" s="265">
        <f t="shared" si="26"/>
        <v>1798</v>
      </c>
      <c r="O274" s="37"/>
      <c r="P274" s="65" t="s">
        <v>479</v>
      </c>
      <c r="Q274" s="65" t="s">
        <v>479</v>
      </c>
      <c r="R274" s="65" t="s">
        <v>479</v>
      </c>
      <c r="S274" s="65" t="s">
        <v>479</v>
      </c>
      <c r="T274" s="65" t="s">
        <v>479</v>
      </c>
      <c r="U274" s="65" t="s">
        <v>479</v>
      </c>
    </row>
    <row r="275" spans="1:21" ht="25.5" customHeight="1">
      <c r="A275" s="61" t="str">
        <f t="shared" si="20"/>
        <v> </v>
      </c>
      <c r="B275" s="66" t="s">
        <v>2529</v>
      </c>
      <c r="C275" s="72" t="s">
        <v>2359</v>
      </c>
      <c r="D275" s="67" t="s">
        <v>1175</v>
      </c>
      <c r="E275" s="324" t="s">
        <v>911</v>
      </c>
      <c r="F275" s="324" t="s">
        <v>825</v>
      </c>
      <c r="G275" s="68" t="s">
        <v>2445</v>
      </c>
      <c r="H275" s="246">
        <v>3145</v>
      </c>
      <c r="I275" s="90">
        <v>0.41</v>
      </c>
      <c r="J275" s="241">
        <f t="shared" si="25"/>
        <v>1855.5500000000002</v>
      </c>
      <c r="K275" s="267">
        <f>IF(J275=" "," ",IF(J275=0," ",J275/Currency!$C$11))</f>
        <v>1908.6093396420492</v>
      </c>
      <c r="L275" s="70">
        <f>IF(J275=" "," ",IF(J275=0," ",$J275*VLOOKUP($L$9,Currency!$A$3:$C$8,3,0)))</f>
        <v>1220.2748914902013</v>
      </c>
      <c r="M275" s="63">
        <f t="shared" si="27"/>
        <v>0.51</v>
      </c>
      <c r="N275" s="265">
        <f t="shared" si="26"/>
        <v>1541</v>
      </c>
      <c r="O275" s="37"/>
      <c r="P275" s="65" t="s">
        <v>479</v>
      </c>
      <c r="Q275" s="65" t="s">
        <v>479</v>
      </c>
      <c r="R275" s="65" t="s">
        <v>479</v>
      </c>
      <c r="S275" s="65" t="s">
        <v>479</v>
      </c>
      <c r="T275" s="65" t="s">
        <v>479</v>
      </c>
      <c r="U275" s="65" t="s">
        <v>479</v>
      </c>
    </row>
    <row r="276" spans="1:21" ht="25.5" customHeight="1">
      <c r="A276" s="61" t="str">
        <f t="shared" si="20"/>
        <v> </v>
      </c>
      <c r="B276" s="66" t="s">
        <v>2530</v>
      </c>
      <c r="C276" s="72" t="s">
        <v>2360</v>
      </c>
      <c r="D276" s="67" t="s">
        <v>1175</v>
      </c>
      <c r="E276" s="324" t="s">
        <v>911</v>
      </c>
      <c r="F276" s="324" t="s">
        <v>825</v>
      </c>
      <c r="G276" s="68" t="s">
        <v>2445</v>
      </c>
      <c r="H276" s="246">
        <v>3670</v>
      </c>
      <c r="I276" s="90">
        <v>0.41</v>
      </c>
      <c r="J276" s="241">
        <f t="shared" si="25"/>
        <v>2165.3</v>
      </c>
      <c r="K276" s="267">
        <f>IF(J276=" "," ",IF(J276=0," ",J276/Currency!$C$11))</f>
        <v>2227.2166220942195</v>
      </c>
      <c r="L276" s="70">
        <f>IF(J276=" "," ",IF(J276=0," ",$J276*VLOOKUP($L$9,Currency!$A$3:$C$8,3,0)))</f>
        <v>1423.9773773510458</v>
      </c>
      <c r="M276" s="63">
        <f t="shared" si="27"/>
        <v>0.51</v>
      </c>
      <c r="N276" s="265">
        <f t="shared" si="26"/>
        <v>1798</v>
      </c>
      <c r="O276" s="37"/>
      <c r="P276" s="65" t="s">
        <v>479</v>
      </c>
      <c r="Q276" s="65" t="s">
        <v>479</v>
      </c>
      <c r="R276" s="65" t="s">
        <v>479</v>
      </c>
      <c r="S276" s="65" t="s">
        <v>479</v>
      </c>
      <c r="T276" s="65" t="s">
        <v>479</v>
      </c>
      <c r="U276" s="65" t="s">
        <v>479</v>
      </c>
    </row>
    <row r="277" spans="1:21" ht="25.5" customHeight="1">
      <c r="A277" s="61" t="str">
        <f t="shared" si="20"/>
        <v> </v>
      </c>
      <c r="B277" s="66" t="s">
        <v>2531</v>
      </c>
      <c r="C277" s="72" t="s">
        <v>2361</v>
      </c>
      <c r="D277" s="67" t="s">
        <v>1175</v>
      </c>
      <c r="E277" s="324" t="s">
        <v>911</v>
      </c>
      <c r="F277" s="324" t="s">
        <v>825</v>
      </c>
      <c r="G277" s="68" t="s">
        <v>2445</v>
      </c>
      <c r="H277" s="246">
        <v>2620</v>
      </c>
      <c r="I277" s="90">
        <v>0.41</v>
      </c>
      <c r="J277" s="241">
        <f t="shared" si="25"/>
        <v>1545.8000000000002</v>
      </c>
      <c r="K277" s="267">
        <f>IF(J277=" "," ",IF(J277=0," ",J277/Currency!$C$11))</f>
        <v>1590.002057189879</v>
      </c>
      <c r="L277" s="70">
        <f>IF(J277=" "," ",IF(J277=0," ",$J277*VLOOKUP($L$9,Currency!$A$3:$C$8,3,0)))</f>
        <v>1016.5724056293569</v>
      </c>
      <c r="M277" s="63">
        <f t="shared" si="27"/>
        <v>0.51</v>
      </c>
      <c r="N277" s="265">
        <f t="shared" si="26"/>
        <v>1284</v>
      </c>
      <c r="O277" s="37"/>
      <c r="P277" s="65" t="s">
        <v>479</v>
      </c>
      <c r="Q277" s="65" t="s">
        <v>479</v>
      </c>
      <c r="R277" s="65" t="s">
        <v>479</v>
      </c>
      <c r="S277" s="65" t="s">
        <v>479</v>
      </c>
      <c r="T277" s="65" t="s">
        <v>479</v>
      </c>
      <c r="U277" s="65" t="s">
        <v>479</v>
      </c>
    </row>
    <row r="278" spans="1:21" ht="25.5" customHeight="1">
      <c r="A278" s="61" t="str">
        <f t="shared" si="20"/>
        <v> </v>
      </c>
      <c r="B278" s="66" t="s">
        <v>2217</v>
      </c>
      <c r="C278" s="72" t="s">
        <v>662</v>
      </c>
      <c r="D278" s="67" t="s">
        <v>1175</v>
      </c>
      <c r="E278" s="324" t="s">
        <v>911</v>
      </c>
      <c r="F278" s="324" t="s">
        <v>825</v>
      </c>
      <c r="G278" s="68" t="s">
        <v>2445</v>
      </c>
      <c r="H278" s="246">
        <v>1570</v>
      </c>
      <c r="I278" s="90">
        <v>0.41</v>
      </c>
      <c r="J278" s="241">
        <f t="shared" si="25"/>
        <v>926.3000000000002</v>
      </c>
      <c r="K278" s="267">
        <f>IF(J278=" "," ",IF(J278=0," ",J278/Currency!$C$11))</f>
        <v>952.7874922855382</v>
      </c>
      <c r="L278" s="70">
        <f>IF(J278=" "," ",IF(J278=0," ",$J278*VLOOKUP($L$9,Currency!$A$3:$C$8,3,0)))</f>
        <v>609.1674339076682</v>
      </c>
      <c r="M278" s="63">
        <f t="shared" si="27"/>
        <v>0.51</v>
      </c>
      <c r="N278" s="265">
        <f t="shared" si="26"/>
        <v>769</v>
      </c>
      <c r="O278" s="37"/>
      <c r="P278" s="65" t="s">
        <v>479</v>
      </c>
      <c r="Q278" s="65" t="s">
        <v>479</v>
      </c>
      <c r="R278" s="65" t="s">
        <v>479</v>
      </c>
      <c r="S278" s="65" t="s">
        <v>479</v>
      </c>
      <c r="T278" s="65" t="s">
        <v>479</v>
      </c>
      <c r="U278" s="65" t="s">
        <v>479</v>
      </c>
    </row>
    <row r="279" spans="1:21" ht="25.5" customHeight="1">
      <c r="A279" s="61" t="str">
        <f t="shared" si="20"/>
        <v> </v>
      </c>
      <c r="B279" s="66" t="s">
        <v>2218</v>
      </c>
      <c r="C279" s="72" t="s">
        <v>663</v>
      </c>
      <c r="D279" s="67" t="s">
        <v>1175</v>
      </c>
      <c r="E279" s="324" t="s">
        <v>911</v>
      </c>
      <c r="F279" s="324" t="s">
        <v>825</v>
      </c>
      <c r="G279" s="68" t="s">
        <v>2445</v>
      </c>
      <c r="H279" s="246">
        <v>835</v>
      </c>
      <c r="I279" s="90">
        <v>0.41</v>
      </c>
      <c r="J279" s="241">
        <f t="shared" si="25"/>
        <v>492.6500000000001</v>
      </c>
      <c r="K279" s="267">
        <f>IF(J279=" "," ",IF(J279=0," ",J279/Currency!$C$11))</f>
        <v>506.7372968524996</v>
      </c>
      <c r="L279" s="70">
        <f>IF(J279=" "," ",IF(J279=0," ",$J279*VLOOKUP($L$9,Currency!$A$3:$C$8,3,0)))</f>
        <v>323.9839537024859</v>
      </c>
      <c r="M279" s="63">
        <f t="shared" si="27"/>
        <v>0.51</v>
      </c>
      <c r="N279" s="265">
        <f t="shared" si="26"/>
        <v>409</v>
      </c>
      <c r="O279" s="37"/>
      <c r="P279" s="65" t="s">
        <v>479</v>
      </c>
      <c r="Q279" s="65" t="s">
        <v>479</v>
      </c>
      <c r="R279" s="65" t="s">
        <v>479</v>
      </c>
      <c r="S279" s="65" t="s">
        <v>479</v>
      </c>
      <c r="T279" s="65" t="s">
        <v>479</v>
      </c>
      <c r="U279" s="65" t="s">
        <v>479</v>
      </c>
    </row>
    <row r="280" spans="1:21" ht="25.5" customHeight="1">
      <c r="A280" s="61" t="str">
        <f t="shared" si="20"/>
        <v> </v>
      </c>
      <c r="B280" s="66" t="s">
        <v>2219</v>
      </c>
      <c r="C280" s="72" t="s">
        <v>664</v>
      </c>
      <c r="D280" s="67" t="s">
        <v>1175</v>
      </c>
      <c r="E280" s="324" t="s">
        <v>911</v>
      </c>
      <c r="F280" s="324" t="s">
        <v>825</v>
      </c>
      <c r="G280" s="68" t="s">
        <v>2445</v>
      </c>
      <c r="H280" s="246">
        <v>3670</v>
      </c>
      <c r="I280" s="90">
        <v>0.41</v>
      </c>
      <c r="J280" s="241">
        <f t="shared" si="25"/>
        <v>2165.3</v>
      </c>
      <c r="K280" s="267">
        <f>IF(J280=" "," ",IF(J280=0," ",J280/Currency!$C$11))</f>
        <v>2227.2166220942195</v>
      </c>
      <c r="L280" s="70">
        <f>IF(J280=" "," ",IF(J280=0," ",$J280*VLOOKUP($L$9,Currency!$A$3:$C$8,3,0)))</f>
        <v>1423.9773773510458</v>
      </c>
      <c r="M280" s="63">
        <f t="shared" si="27"/>
        <v>0.51</v>
      </c>
      <c r="N280" s="265">
        <f t="shared" si="26"/>
        <v>1798</v>
      </c>
      <c r="O280" s="37"/>
      <c r="P280" s="65" t="s">
        <v>479</v>
      </c>
      <c r="Q280" s="65" t="s">
        <v>479</v>
      </c>
      <c r="R280" s="65" t="s">
        <v>479</v>
      </c>
      <c r="S280" s="65" t="s">
        <v>479</v>
      </c>
      <c r="T280" s="65" t="s">
        <v>479</v>
      </c>
      <c r="U280" s="65" t="s">
        <v>479</v>
      </c>
    </row>
    <row r="281" spans="1:21" ht="25.5" customHeight="1">
      <c r="A281" s="61" t="str">
        <f t="shared" si="20"/>
        <v> </v>
      </c>
      <c r="B281" s="66" t="s">
        <v>2220</v>
      </c>
      <c r="C281" s="72" t="s">
        <v>665</v>
      </c>
      <c r="D281" s="67" t="s">
        <v>1175</v>
      </c>
      <c r="E281" s="324" t="s">
        <v>911</v>
      </c>
      <c r="F281" s="324" t="s">
        <v>825</v>
      </c>
      <c r="G281" s="68" t="s">
        <v>2445</v>
      </c>
      <c r="H281" s="246">
        <v>3145</v>
      </c>
      <c r="I281" s="90">
        <v>0.41</v>
      </c>
      <c r="J281" s="241">
        <f t="shared" si="25"/>
        <v>1855.5500000000002</v>
      </c>
      <c r="K281" s="267">
        <f>IF(J281=" "," ",IF(J281=0," ",J281/Currency!$C$11))</f>
        <v>1908.6093396420492</v>
      </c>
      <c r="L281" s="70">
        <f>IF(J281=" "," ",IF(J281=0," ",$J281*VLOOKUP($L$9,Currency!$A$3:$C$8,3,0)))</f>
        <v>1220.2748914902013</v>
      </c>
      <c r="M281" s="63">
        <f t="shared" si="27"/>
        <v>0.51</v>
      </c>
      <c r="N281" s="265">
        <f t="shared" si="26"/>
        <v>1541</v>
      </c>
      <c r="O281" s="37"/>
      <c r="P281" s="65" t="s">
        <v>479</v>
      </c>
      <c r="Q281" s="65" t="s">
        <v>479</v>
      </c>
      <c r="R281" s="65" t="s">
        <v>479</v>
      </c>
      <c r="S281" s="65" t="s">
        <v>479</v>
      </c>
      <c r="T281" s="65" t="s">
        <v>479</v>
      </c>
      <c r="U281" s="65" t="s">
        <v>479</v>
      </c>
    </row>
    <row r="282" spans="1:21" ht="25.5" customHeight="1">
      <c r="A282" s="61" t="str">
        <f t="shared" si="20"/>
        <v> </v>
      </c>
      <c r="B282" s="66" t="s">
        <v>2221</v>
      </c>
      <c r="C282" s="72" t="s">
        <v>666</v>
      </c>
      <c r="D282" s="67" t="s">
        <v>1175</v>
      </c>
      <c r="E282" s="324" t="s">
        <v>911</v>
      </c>
      <c r="F282" s="324" t="s">
        <v>825</v>
      </c>
      <c r="G282" s="68" t="s">
        <v>2445</v>
      </c>
      <c r="H282" s="246">
        <v>3670</v>
      </c>
      <c r="I282" s="90">
        <v>0.41</v>
      </c>
      <c r="J282" s="241">
        <f t="shared" si="25"/>
        <v>2165.3</v>
      </c>
      <c r="K282" s="267">
        <f>IF(J282=" "," ",IF(J282=0," ",J282/Currency!$C$11))</f>
        <v>2227.2166220942195</v>
      </c>
      <c r="L282" s="70">
        <f>IF(J282=" "," ",IF(J282=0," ",$J282*VLOOKUP($L$9,Currency!$A$3:$C$8,3,0)))</f>
        <v>1423.9773773510458</v>
      </c>
      <c r="M282" s="63">
        <f t="shared" si="27"/>
        <v>0.51</v>
      </c>
      <c r="N282" s="265">
        <f t="shared" si="26"/>
        <v>1798</v>
      </c>
      <c r="O282" s="37"/>
      <c r="P282" s="65" t="s">
        <v>479</v>
      </c>
      <c r="Q282" s="65" t="s">
        <v>479</v>
      </c>
      <c r="R282" s="65" t="s">
        <v>479</v>
      </c>
      <c r="S282" s="65" t="s">
        <v>479</v>
      </c>
      <c r="T282" s="65" t="s">
        <v>479</v>
      </c>
      <c r="U282" s="65" t="s">
        <v>479</v>
      </c>
    </row>
    <row r="283" spans="1:21" ht="25.5" customHeight="1">
      <c r="A283" s="61" t="str">
        <f t="shared" si="20"/>
        <v> </v>
      </c>
      <c r="B283" s="33"/>
      <c r="C283" s="84" t="s">
        <v>1187</v>
      </c>
      <c r="D283" s="67"/>
      <c r="E283" s="324" t="s">
        <v>479</v>
      </c>
      <c r="F283" s="324"/>
      <c r="G283" s="85"/>
      <c r="H283" s="248" t="s">
        <v>479</v>
      </c>
      <c r="I283" s="86"/>
      <c r="J283" s="241" t="str">
        <f t="shared" si="25"/>
        <v> </v>
      </c>
      <c r="K283" s="267" t="str">
        <f>IF(J283=" "," ",IF(J283=0," ",J283/Currency!$C$11))</f>
        <v> </v>
      </c>
      <c r="L283" s="70" t="str">
        <f>IF(J283=" "," ",IF(J283=0," ",$J283*VLOOKUP($L$9,Currency!$A$3:$C$8,3,0)))</f>
        <v> </v>
      </c>
      <c r="M283" s="63" t="str">
        <f t="shared" si="27"/>
        <v> </v>
      </c>
      <c r="N283" s="265" t="str">
        <f t="shared" si="26"/>
        <v> </v>
      </c>
      <c r="O283" s="37"/>
      <c r="P283" s="65" t="s">
        <v>479</v>
      </c>
      <c r="Q283" s="65" t="s">
        <v>479</v>
      </c>
      <c r="R283" s="65" t="s">
        <v>479</v>
      </c>
      <c r="S283" s="65" t="s">
        <v>479</v>
      </c>
      <c r="T283" s="65" t="s">
        <v>479</v>
      </c>
      <c r="U283" s="65" t="s">
        <v>479</v>
      </c>
    </row>
    <row r="284" spans="1:21" ht="25.5" customHeight="1">
      <c r="A284" s="61" t="str">
        <f t="shared" si="20"/>
        <v> </v>
      </c>
      <c r="B284" s="66" t="s">
        <v>2532</v>
      </c>
      <c r="C284" s="72" t="s">
        <v>2128</v>
      </c>
      <c r="D284" s="67" t="s">
        <v>1175</v>
      </c>
      <c r="E284" s="324" t="s">
        <v>911</v>
      </c>
      <c r="F284" s="324" t="s">
        <v>825</v>
      </c>
      <c r="G284" s="68" t="s">
        <v>1176</v>
      </c>
      <c r="H284" s="246">
        <v>1428</v>
      </c>
      <c r="I284" s="71">
        <v>0.41</v>
      </c>
      <c r="J284" s="241">
        <f t="shared" si="25"/>
        <v>842.5200000000001</v>
      </c>
      <c r="K284" s="267">
        <f>IF(J284=" "," ",IF(J284=0," ",J284/Currency!$C$11))</f>
        <v>866.6118082699035</v>
      </c>
      <c r="L284" s="70">
        <f>IF(J284=" "," ",IF(J284=0," ",$J284*VLOOKUP($L$9,Currency!$A$3:$C$8,3,0)))</f>
        <v>554.0707615414968</v>
      </c>
      <c r="M284" s="63">
        <f t="shared" si="27"/>
        <v>0.51</v>
      </c>
      <c r="N284" s="265">
        <f t="shared" si="26"/>
        <v>700</v>
      </c>
      <c r="O284" s="37"/>
      <c r="P284" s="65" t="s">
        <v>479</v>
      </c>
      <c r="Q284" s="65" t="s">
        <v>479</v>
      </c>
      <c r="R284" s="65" t="s">
        <v>479</v>
      </c>
      <c r="S284" s="65" t="s">
        <v>479</v>
      </c>
      <c r="T284" s="65" t="s">
        <v>479</v>
      </c>
      <c r="U284" s="65" t="s">
        <v>479</v>
      </c>
    </row>
    <row r="285" spans="1:21" ht="25.5" customHeight="1">
      <c r="A285" s="61" t="str">
        <f t="shared" si="20"/>
        <v>C</v>
      </c>
      <c r="B285" s="66" t="s">
        <v>2204</v>
      </c>
      <c r="C285" s="72" t="s">
        <v>2129</v>
      </c>
      <c r="D285" s="67" t="s">
        <v>1175</v>
      </c>
      <c r="E285" s="324" t="s">
        <v>911</v>
      </c>
      <c r="F285" s="324" t="s">
        <v>825</v>
      </c>
      <c r="G285" s="68" t="s">
        <v>1176</v>
      </c>
      <c r="H285" s="246">
        <v>334</v>
      </c>
      <c r="I285" s="71">
        <v>0.41</v>
      </c>
      <c r="J285" s="241">
        <f t="shared" si="25"/>
        <v>197.06000000000003</v>
      </c>
      <c r="K285" s="267">
        <f>IF(J285=" "," ",IF(J285=0," ",J285/Currency!$C$11))</f>
        <v>202.69491874099984</v>
      </c>
      <c r="L285" s="70">
        <f>IF(J285=" "," ",IF(J285=0," ",$J285*VLOOKUP($L$9,Currency!$A$3:$C$8,3,0)))</f>
        <v>129.59358148099437</v>
      </c>
      <c r="M285" s="63">
        <f t="shared" si="27"/>
        <v>0.51</v>
      </c>
      <c r="N285" s="265">
        <f t="shared" si="26"/>
        <v>164</v>
      </c>
      <c r="O285" s="37"/>
      <c r="P285" s="65" t="s">
        <v>479</v>
      </c>
      <c r="Q285" s="65" t="s">
        <v>479</v>
      </c>
      <c r="R285" s="65" t="s">
        <v>479</v>
      </c>
      <c r="S285" s="65" t="s">
        <v>1573</v>
      </c>
      <c r="T285" s="65" t="s">
        <v>479</v>
      </c>
      <c r="U285" s="65" t="s">
        <v>1573</v>
      </c>
    </row>
    <row r="286" spans="1:21" ht="25.5" customHeight="1">
      <c r="A286" s="61" t="str">
        <f t="shared" si="20"/>
        <v>C</v>
      </c>
      <c r="B286" s="66" t="s">
        <v>634</v>
      </c>
      <c r="C286" s="72" t="s">
        <v>2130</v>
      </c>
      <c r="D286" s="67" t="s">
        <v>1175</v>
      </c>
      <c r="E286" s="324" t="s">
        <v>911</v>
      </c>
      <c r="F286" s="324" t="s">
        <v>825</v>
      </c>
      <c r="G286" s="68" t="s">
        <v>1176</v>
      </c>
      <c r="H286" s="246">
        <v>570</v>
      </c>
      <c r="I286" s="71">
        <v>0.41</v>
      </c>
      <c r="J286" s="241">
        <f t="shared" si="25"/>
        <v>336.30000000000007</v>
      </c>
      <c r="K286" s="267">
        <f>IF(J286=" "," ",IF(J286=0," ",J286/Currency!$C$11))</f>
        <v>345.91647809092785</v>
      </c>
      <c r="L286" s="70">
        <f>IF(J286=" "," ",IF(J286=0," ",$J286*VLOOKUP($L$9,Currency!$A$3:$C$8,3,0)))</f>
        <v>221.16269893463112</v>
      </c>
      <c r="M286" s="63">
        <f t="shared" si="27"/>
        <v>0.51</v>
      </c>
      <c r="N286" s="265">
        <f t="shared" si="26"/>
        <v>279</v>
      </c>
      <c r="O286" s="37"/>
      <c r="P286" s="65" t="s">
        <v>479</v>
      </c>
      <c r="Q286" s="65" t="s">
        <v>479</v>
      </c>
      <c r="R286" s="65" t="s">
        <v>479</v>
      </c>
      <c r="S286" s="65" t="s">
        <v>1573</v>
      </c>
      <c r="T286" s="65" t="s">
        <v>479</v>
      </c>
      <c r="U286" s="65" t="s">
        <v>1573</v>
      </c>
    </row>
    <row r="287" spans="1:21" ht="25.5" customHeight="1">
      <c r="A287" s="61" t="str">
        <f t="shared" si="20"/>
        <v> </v>
      </c>
      <c r="B287" s="66" t="s">
        <v>635</v>
      </c>
      <c r="C287" s="72" t="s">
        <v>1718</v>
      </c>
      <c r="D287" s="67" t="s">
        <v>1175</v>
      </c>
      <c r="E287" s="324" t="s">
        <v>911</v>
      </c>
      <c r="F287" s="324" t="s">
        <v>825</v>
      </c>
      <c r="G287" s="68" t="s">
        <v>1176</v>
      </c>
      <c r="H287" s="246">
        <v>1876</v>
      </c>
      <c r="I287" s="71">
        <v>0.41</v>
      </c>
      <c r="J287" s="241">
        <f t="shared" si="25"/>
        <v>1106.8400000000001</v>
      </c>
      <c r="K287" s="267">
        <f>IF(J287=" "," ",IF(J287=0," ",J287/Currency!$C$11))</f>
        <v>1138.4900226290888</v>
      </c>
      <c r="L287" s="70">
        <f>IF(J287=" "," ",IF(J287=0," ",$J287*VLOOKUP($L$9,Currency!$A$3:$C$8,3,0)))</f>
        <v>727.8968828094174</v>
      </c>
      <c r="M287" s="63">
        <f t="shared" si="27"/>
        <v>0.51</v>
      </c>
      <c r="N287" s="265">
        <f t="shared" si="26"/>
        <v>919</v>
      </c>
      <c r="O287" s="37"/>
      <c r="P287" s="65" t="s">
        <v>479</v>
      </c>
      <c r="Q287" s="65" t="s">
        <v>479</v>
      </c>
      <c r="R287" s="65" t="s">
        <v>479</v>
      </c>
      <c r="S287" s="65" t="s">
        <v>479</v>
      </c>
      <c r="T287" s="65" t="s">
        <v>479</v>
      </c>
      <c r="U287" s="65" t="s">
        <v>479</v>
      </c>
    </row>
    <row r="288" spans="1:21" ht="25.5" customHeight="1">
      <c r="A288" s="61" t="str">
        <f t="shared" si="20"/>
        <v> </v>
      </c>
      <c r="B288" s="66" t="s">
        <v>2437</v>
      </c>
      <c r="C288" s="72" t="s">
        <v>285</v>
      </c>
      <c r="D288" s="67" t="s">
        <v>1175</v>
      </c>
      <c r="E288" s="324" t="s">
        <v>911</v>
      </c>
      <c r="F288" s="324" t="s">
        <v>825</v>
      </c>
      <c r="G288" s="68" t="s">
        <v>1176</v>
      </c>
      <c r="H288" s="246">
        <v>4195</v>
      </c>
      <c r="I288" s="71">
        <v>0.41</v>
      </c>
      <c r="J288" s="241">
        <f t="shared" si="25"/>
        <v>2475.05</v>
      </c>
      <c r="K288" s="267">
        <f>IF(J288=" "," ",IF(J288=0," ",J288/Currency!$C$11))</f>
        <v>2545.82390454639</v>
      </c>
      <c r="L288" s="70">
        <f>IF(J288=" "," ",IF(J288=0," ",$J288*VLOOKUP($L$9,Currency!$A$3:$C$8,3,0)))</f>
        <v>1627.6798632118903</v>
      </c>
      <c r="M288" s="63">
        <f t="shared" si="27"/>
        <v>0.51</v>
      </c>
      <c r="N288" s="265">
        <f t="shared" si="26"/>
        <v>2056</v>
      </c>
      <c r="O288" s="37"/>
      <c r="P288" s="65" t="s">
        <v>479</v>
      </c>
      <c r="Q288" s="65" t="s">
        <v>479</v>
      </c>
      <c r="R288" s="65" t="s">
        <v>479</v>
      </c>
      <c r="S288" s="65" t="s">
        <v>479</v>
      </c>
      <c r="T288" s="65" t="s">
        <v>479</v>
      </c>
      <c r="U288" s="65" t="s">
        <v>479</v>
      </c>
    </row>
    <row r="289" spans="1:21" ht="25.5" customHeight="1">
      <c r="A289" s="61" t="str">
        <f t="shared" si="20"/>
        <v> </v>
      </c>
      <c r="B289" s="33"/>
      <c r="C289" s="84" t="s">
        <v>1188</v>
      </c>
      <c r="D289" s="67"/>
      <c r="E289" s="324" t="s">
        <v>479</v>
      </c>
      <c r="F289" s="324"/>
      <c r="G289" s="85"/>
      <c r="H289" s="248" t="s">
        <v>479</v>
      </c>
      <c r="I289" s="86"/>
      <c r="J289" s="241" t="str">
        <f t="shared" si="25"/>
        <v> </v>
      </c>
      <c r="K289" s="267" t="str">
        <f>IF(J289=" "," ",IF(J289=0," ",J289/Currency!$C$11))</f>
        <v> </v>
      </c>
      <c r="L289" s="70" t="str">
        <f>IF(J289=" "," ",IF(J289=0," ",$J289*VLOOKUP($L$9,Currency!$A$3:$C$8,3,0)))</f>
        <v> </v>
      </c>
      <c r="M289" s="63" t="str">
        <f t="shared" si="27"/>
        <v> </v>
      </c>
      <c r="N289" s="265" t="str">
        <f t="shared" si="26"/>
        <v> </v>
      </c>
      <c r="O289" s="37"/>
      <c r="P289" s="65" t="s">
        <v>479</v>
      </c>
      <c r="Q289" s="65" t="s">
        <v>479</v>
      </c>
      <c r="R289" s="65" t="s">
        <v>479</v>
      </c>
      <c r="S289" s="65" t="s">
        <v>479</v>
      </c>
      <c r="T289" s="65" t="s">
        <v>479</v>
      </c>
      <c r="U289" s="65" t="s">
        <v>479</v>
      </c>
    </row>
    <row r="290" spans="1:21" ht="25.5" customHeight="1">
      <c r="A290" s="61" t="str">
        <f t="shared" si="20"/>
        <v> </v>
      </c>
      <c r="B290" s="66" t="s">
        <v>701</v>
      </c>
      <c r="C290" s="72" t="s">
        <v>733</v>
      </c>
      <c r="D290" s="67" t="s">
        <v>1175</v>
      </c>
      <c r="E290" s="324" t="s">
        <v>911</v>
      </c>
      <c r="F290" s="324" t="s">
        <v>825</v>
      </c>
      <c r="G290" s="68" t="s">
        <v>1176</v>
      </c>
      <c r="H290" s="246">
        <v>3775</v>
      </c>
      <c r="I290" s="71">
        <v>0.41</v>
      </c>
      <c r="J290" s="241">
        <f t="shared" si="25"/>
        <v>2227.2500000000005</v>
      </c>
      <c r="K290" s="267">
        <f>IF(J290=" "," ",IF(J290=0," ",J290/Currency!$C$11))</f>
        <v>2290.938078584654</v>
      </c>
      <c r="L290" s="70">
        <f>IF(J290=" "," ",IF(J290=0," ",$J290*VLOOKUP($L$9,Currency!$A$3:$C$8,3,0)))</f>
        <v>1464.7178745232147</v>
      </c>
      <c r="M290" s="63">
        <f t="shared" si="27"/>
        <v>0.51</v>
      </c>
      <c r="N290" s="265">
        <f t="shared" si="26"/>
        <v>1850</v>
      </c>
      <c r="O290" s="37"/>
      <c r="P290" s="65" t="s">
        <v>479</v>
      </c>
      <c r="Q290" s="65" t="s">
        <v>479</v>
      </c>
      <c r="R290" s="65" t="s">
        <v>479</v>
      </c>
      <c r="S290" s="65" t="s">
        <v>479</v>
      </c>
      <c r="T290" s="65" t="s">
        <v>479</v>
      </c>
      <c r="U290" s="65" t="s">
        <v>479</v>
      </c>
    </row>
    <row r="291" spans="1:21" ht="25.5" customHeight="1">
      <c r="A291" s="61" t="str">
        <f t="shared" si="20"/>
        <v> </v>
      </c>
      <c r="B291" s="66" t="s">
        <v>654</v>
      </c>
      <c r="C291" s="72" t="s">
        <v>2736</v>
      </c>
      <c r="D291" s="67" t="s">
        <v>1175</v>
      </c>
      <c r="E291" s="324" t="s">
        <v>911</v>
      </c>
      <c r="F291" s="324" t="s">
        <v>825</v>
      </c>
      <c r="G291" s="68" t="s">
        <v>1176</v>
      </c>
      <c r="H291" s="246">
        <v>4195</v>
      </c>
      <c r="I291" s="71">
        <v>0.41</v>
      </c>
      <c r="J291" s="241">
        <f t="shared" si="25"/>
        <v>2475.05</v>
      </c>
      <c r="K291" s="267">
        <f>IF(J291=" "," ",IF(J291=0," ",J291/Currency!$C$11))</f>
        <v>2545.82390454639</v>
      </c>
      <c r="L291" s="70">
        <f>IF(J291=" "," ",IF(J291=0," ",$J291*VLOOKUP($L$9,Currency!$A$3:$C$8,3,0)))</f>
        <v>1627.6798632118903</v>
      </c>
      <c r="M291" s="63">
        <f t="shared" si="27"/>
        <v>0.51</v>
      </c>
      <c r="N291" s="265">
        <f t="shared" si="26"/>
        <v>2056</v>
      </c>
      <c r="O291" s="37"/>
      <c r="P291" s="65" t="s">
        <v>479</v>
      </c>
      <c r="Q291" s="65" t="s">
        <v>479</v>
      </c>
      <c r="R291" s="65" t="s">
        <v>479</v>
      </c>
      <c r="S291" s="65" t="s">
        <v>479</v>
      </c>
      <c r="T291" s="65" t="s">
        <v>479</v>
      </c>
      <c r="U291" s="65" t="s">
        <v>479</v>
      </c>
    </row>
    <row r="292" spans="1:21" ht="25.5" customHeight="1">
      <c r="A292" s="61" t="str">
        <f t="shared" si="20"/>
        <v> </v>
      </c>
      <c r="B292" s="66" t="s">
        <v>655</v>
      </c>
      <c r="C292" s="93" t="s">
        <v>2244</v>
      </c>
      <c r="D292" s="67" t="s">
        <v>1175</v>
      </c>
      <c r="E292" s="324" t="s">
        <v>911</v>
      </c>
      <c r="F292" s="324" t="s">
        <v>825</v>
      </c>
      <c r="G292" s="68" t="s">
        <v>1176</v>
      </c>
      <c r="H292" s="246">
        <v>2751</v>
      </c>
      <c r="I292" s="71">
        <v>0.41</v>
      </c>
      <c r="J292" s="241">
        <f t="shared" si="25"/>
        <v>1623.0900000000001</v>
      </c>
      <c r="K292" s="267">
        <f>IF(J292=" "," ",IF(J292=0," ",J292/Currency!$C$11))</f>
        <v>1669.5021600493728</v>
      </c>
      <c r="L292" s="70">
        <f>IF(J292=" "," ",IF(J292=0," ",$J292*VLOOKUP($L$9,Currency!$A$3:$C$8,3,0)))</f>
        <v>1067.4010259108247</v>
      </c>
      <c r="M292" s="63">
        <f t="shared" si="27"/>
        <v>0.51</v>
      </c>
      <c r="N292" s="265">
        <f t="shared" si="26"/>
        <v>1348</v>
      </c>
      <c r="O292" s="37"/>
      <c r="P292" s="65" t="s">
        <v>479</v>
      </c>
      <c r="Q292" s="65" t="s">
        <v>479</v>
      </c>
      <c r="R292" s="65" t="s">
        <v>479</v>
      </c>
      <c r="S292" s="65" t="s">
        <v>479</v>
      </c>
      <c r="T292" s="65" t="s">
        <v>479</v>
      </c>
      <c r="U292" s="65" t="s">
        <v>479</v>
      </c>
    </row>
    <row r="293" spans="1:21" ht="25.5" customHeight="1">
      <c r="A293" s="61" t="str">
        <f t="shared" si="20"/>
        <v> </v>
      </c>
      <c r="B293" s="66" t="s">
        <v>2245</v>
      </c>
      <c r="C293" s="72" t="s">
        <v>2737</v>
      </c>
      <c r="D293" s="67" t="s">
        <v>1175</v>
      </c>
      <c r="E293" s="324" t="s">
        <v>911</v>
      </c>
      <c r="F293" s="324" t="s">
        <v>825</v>
      </c>
      <c r="G293" s="68" t="s">
        <v>1176</v>
      </c>
      <c r="H293" s="246">
        <v>2200</v>
      </c>
      <c r="I293" s="71">
        <v>0.41</v>
      </c>
      <c r="J293" s="241">
        <f t="shared" si="25"/>
        <v>1298.0000000000002</v>
      </c>
      <c r="K293" s="267">
        <f>IF(J293=" "," ",IF(J293=0," ",J293/Currency!$C$11))</f>
        <v>1335.1162312281426</v>
      </c>
      <c r="L293" s="70">
        <f>IF(J293=" "," ",IF(J293=0," ",$J293*VLOOKUP($L$9,Currency!$A$3:$C$8,3,0)))</f>
        <v>853.6104169406815</v>
      </c>
      <c r="M293" s="63">
        <f t="shared" si="27"/>
        <v>0.51</v>
      </c>
      <c r="N293" s="265">
        <f t="shared" si="26"/>
        <v>1078</v>
      </c>
      <c r="O293" s="37"/>
      <c r="P293" s="65" t="s">
        <v>479</v>
      </c>
      <c r="Q293" s="65" t="s">
        <v>479</v>
      </c>
      <c r="R293" s="65" t="s">
        <v>479</v>
      </c>
      <c r="S293" s="65" t="s">
        <v>479</v>
      </c>
      <c r="T293" s="65" t="s">
        <v>479</v>
      </c>
      <c r="U293" s="65" t="s">
        <v>479</v>
      </c>
    </row>
    <row r="294" spans="1:21" ht="25.5" customHeight="1">
      <c r="A294" s="61" t="str">
        <f t="shared" si="20"/>
        <v> </v>
      </c>
      <c r="B294" s="66" t="s">
        <v>2172</v>
      </c>
      <c r="C294" s="72" t="s">
        <v>2195</v>
      </c>
      <c r="D294" s="67" t="s">
        <v>1175</v>
      </c>
      <c r="E294" s="324" t="s">
        <v>911</v>
      </c>
      <c r="F294" s="324" t="s">
        <v>825</v>
      </c>
      <c r="G294" s="68" t="s">
        <v>1176</v>
      </c>
      <c r="H294" s="246">
        <v>546</v>
      </c>
      <c r="I294" s="71">
        <v>0.41</v>
      </c>
      <c r="J294" s="241">
        <f t="shared" si="25"/>
        <v>322.14000000000004</v>
      </c>
      <c r="K294" s="267">
        <f>IF(J294=" "," ",IF(J294=0," ",J294/Currency!$C$11))</f>
        <v>331.3515737502572</v>
      </c>
      <c r="L294" s="70">
        <f>IF(J294=" "," ",IF(J294=0," ",$J294*VLOOKUP($L$9,Currency!$A$3:$C$8,3,0)))</f>
        <v>211.85058529527822</v>
      </c>
      <c r="M294" s="63">
        <f t="shared" si="27"/>
        <v>0.51</v>
      </c>
      <c r="N294" s="265">
        <f t="shared" si="26"/>
        <v>268</v>
      </c>
      <c r="O294" s="37"/>
      <c r="P294" s="65" t="s">
        <v>479</v>
      </c>
      <c r="Q294" s="65" t="s">
        <v>479</v>
      </c>
      <c r="R294" s="65" t="s">
        <v>479</v>
      </c>
      <c r="S294" s="65" t="s">
        <v>479</v>
      </c>
      <c r="T294" s="65" t="s">
        <v>479</v>
      </c>
      <c r="U294" s="65" t="s">
        <v>479</v>
      </c>
    </row>
    <row r="295" spans="1:21" ht="25.5" customHeight="1">
      <c r="A295" s="61" t="str">
        <f t="shared" si="20"/>
        <v> </v>
      </c>
      <c r="B295" s="66" t="s">
        <v>2173</v>
      </c>
      <c r="C295" s="72" t="s">
        <v>2196</v>
      </c>
      <c r="D295" s="67" t="s">
        <v>1175</v>
      </c>
      <c r="E295" s="324" t="s">
        <v>911</v>
      </c>
      <c r="F295" s="324" t="s">
        <v>825</v>
      </c>
      <c r="G295" s="68" t="s">
        <v>1176</v>
      </c>
      <c r="H295" s="246">
        <v>7712</v>
      </c>
      <c r="I295" s="71">
        <v>0.41</v>
      </c>
      <c r="J295" s="241">
        <f t="shared" si="25"/>
        <v>4550.080000000001</v>
      </c>
      <c r="K295" s="267">
        <f>IF(J295=" "," ",IF(J295=0," ",J295/Currency!$C$11))</f>
        <v>4680.189261468835</v>
      </c>
      <c r="L295" s="70">
        <f>IF(J295=" "," ",IF(J295=0," ",$J295*VLOOKUP($L$9,Currency!$A$3:$C$8,3,0)))</f>
        <v>2992.2925161120615</v>
      </c>
      <c r="M295" s="63">
        <f t="shared" si="27"/>
        <v>0.51</v>
      </c>
      <c r="N295" s="265">
        <f t="shared" si="26"/>
        <v>3779</v>
      </c>
      <c r="O295" s="37"/>
      <c r="P295" s="65" t="s">
        <v>479</v>
      </c>
      <c r="Q295" s="65" t="s">
        <v>479</v>
      </c>
      <c r="R295" s="65" t="s">
        <v>479</v>
      </c>
      <c r="S295" s="65" t="s">
        <v>479</v>
      </c>
      <c r="T295" s="65" t="s">
        <v>479</v>
      </c>
      <c r="U295" s="65" t="s">
        <v>479</v>
      </c>
    </row>
    <row r="296" spans="1:21" ht="25.5" customHeight="1">
      <c r="A296" s="61" t="str">
        <f t="shared" si="20"/>
        <v> </v>
      </c>
      <c r="B296" s="66" t="s">
        <v>2174</v>
      </c>
      <c r="C296" s="72" t="s">
        <v>2197</v>
      </c>
      <c r="D296" s="67" t="s">
        <v>1175</v>
      </c>
      <c r="E296" s="324" t="s">
        <v>911</v>
      </c>
      <c r="F296" s="324" t="s">
        <v>825</v>
      </c>
      <c r="G296" s="68" t="s">
        <v>1176</v>
      </c>
      <c r="H296" s="246">
        <v>1428</v>
      </c>
      <c r="I296" s="71">
        <v>0.41</v>
      </c>
      <c r="J296" s="241">
        <f t="shared" si="25"/>
        <v>842.5200000000001</v>
      </c>
      <c r="K296" s="267">
        <f>IF(J296=" "," ",IF(J296=0," ",J296/Currency!$C$11))</f>
        <v>866.6118082699035</v>
      </c>
      <c r="L296" s="70">
        <f>IF(J296=" "," ",IF(J296=0," ",$J296*VLOOKUP($L$9,Currency!$A$3:$C$8,3,0)))</f>
        <v>554.0707615414968</v>
      </c>
      <c r="M296" s="63">
        <f t="shared" si="27"/>
        <v>0.51</v>
      </c>
      <c r="N296" s="265">
        <f t="shared" si="26"/>
        <v>700</v>
      </c>
      <c r="O296" s="37"/>
      <c r="P296" s="65" t="s">
        <v>479</v>
      </c>
      <c r="Q296" s="65" t="s">
        <v>479</v>
      </c>
      <c r="R296" s="65" t="s">
        <v>479</v>
      </c>
      <c r="S296" s="65" t="s">
        <v>479</v>
      </c>
      <c r="T296" s="65" t="s">
        <v>479</v>
      </c>
      <c r="U296" s="65" t="s">
        <v>479</v>
      </c>
    </row>
    <row r="297" spans="1:21" ht="25.5" customHeight="1">
      <c r="A297" s="61" t="str">
        <f t="shared" si="20"/>
        <v> </v>
      </c>
      <c r="B297" s="33"/>
      <c r="C297" s="84" t="s">
        <v>1189</v>
      </c>
      <c r="D297" s="67"/>
      <c r="E297" s="324" t="s">
        <v>479</v>
      </c>
      <c r="F297" s="324"/>
      <c r="G297" s="85"/>
      <c r="H297" s="248" t="s">
        <v>479</v>
      </c>
      <c r="I297" s="71"/>
      <c r="J297" s="241" t="str">
        <f t="shared" si="25"/>
        <v> </v>
      </c>
      <c r="K297" s="267" t="str">
        <f>IF(J297=" "," ",IF(J297=0," ",J297/Currency!$C$11))</f>
        <v> </v>
      </c>
      <c r="L297" s="70" t="str">
        <f>IF(J297=" "," ",IF(J297=0," ",$J297*VLOOKUP($L$9,Currency!$A$3:$C$8,3,0)))</f>
        <v> </v>
      </c>
      <c r="M297" s="63" t="str">
        <f t="shared" si="27"/>
        <v> </v>
      </c>
      <c r="N297" s="265" t="str">
        <f t="shared" si="26"/>
        <v> </v>
      </c>
      <c r="O297" s="37"/>
      <c r="P297" s="65" t="s">
        <v>479</v>
      </c>
      <c r="Q297" s="65" t="s">
        <v>479</v>
      </c>
      <c r="R297" s="65" t="s">
        <v>479</v>
      </c>
      <c r="S297" s="65" t="s">
        <v>479</v>
      </c>
      <c r="T297" s="65" t="s">
        <v>479</v>
      </c>
      <c r="U297" s="65" t="s">
        <v>479</v>
      </c>
    </row>
    <row r="298" spans="1:21" ht="25.5" customHeight="1">
      <c r="A298" s="61" t="str">
        <f t="shared" si="20"/>
        <v> </v>
      </c>
      <c r="B298" s="33" t="s">
        <v>2152</v>
      </c>
      <c r="C298" s="72" t="s">
        <v>328</v>
      </c>
      <c r="D298" s="67" t="s">
        <v>1175</v>
      </c>
      <c r="E298" s="324" t="s">
        <v>911</v>
      </c>
      <c r="F298" s="324" t="s">
        <v>825</v>
      </c>
      <c r="G298" s="68" t="s">
        <v>2445</v>
      </c>
      <c r="H298" s="246">
        <v>835</v>
      </c>
      <c r="I298" s="71">
        <v>0.41</v>
      </c>
      <c r="J298" s="241">
        <f t="shared" si="25"/>
        <v>492.6500000000001</v>
      </c>
      <c r="K298" s="267">
        <f>IF(J298=" "," ",IF(J298=0," ",J298/Currency!$C$11))</f>
        <v>506.7372968524996</v>
      </c>
      <c r="L298" s="70">
        <f>IF(J298=" "," ",IF(J298=0," ",$J298*VLOOKUP($L$9,Currency!$A$3:$C$8,3,0)))</f>
        <v>323.9839537024859</v>
      </c>
      <c r="M298" s="63">
        <f t="shared" si="27"/>
        <v>0.51</v>
      </c>
      <c r="N298" s="265">
        <f t="shared" si="26"/>
        <v>409</v>
      </c>
      <c r="O298" s="37"/>
      <c r="P298" s="65" t="s">
        <v>479</v>
      </c>
      <c r="Q298" s="65" t="s">
        <v>479</v>
      </c>
      <c r="R298" s="65" t="s">
        <v>479</v>
      </c>
      <c r="S298" s="65" t="s">
        <v>479</v>
      </c>
      <c r="T298" s="65" t="s">
        <v>479</v>
      </c>
      <c r="U298" s="65" t="s">
        <v>479</v>
      </c>
    </row>
    <row r="299" spans="1:21" ht="25.5" customHeight="1">
      <c r="A299" s="61" t="str">
        <f aca="true" t="shared" si="28" ref="A299:A316">IF(P299="X","C",IF(Q299="X","C",IF(R299="X","C",IF(S299="X","C",IF(T299="X","C",IF(U299="X","C"," "))))))</f>
        <v> </v>
      </c>
      <c r="B299" s="33" t="s">
        <v>2153</v>
      </c>
      <c r="C299" s="72" t="s">
        <v>2363</v>
      </c>
      <c r="D299" s="67" t="s">
        <v>1175</v>
      </c>
      <c r="E299" s="324" t="s">
        <v>911</v>
      </c>
      <c r="F299" s="324" t="s">
        <v>825</v>
      </c>
      <c r="G299" s="68" t="s">
        <v>2445</v>
      </c>
      <c r="H299" s="246">
        <v>520</v>
      </c>
      <c r="I299" s="71">
        <v>0.41</v>
      </c>
      <c r="J299" s="241">
        <f t="shared" si="25"/>
        <v>306.80000000000007</v>
      </c>
      <c r="K299" s="267">
        <f>IF(J299=" "," ",IF(J299=0," ",J299/Currency!$C$11))</f>
        <v>315.57292738119736</v>
      </c>
      <c r="L299" s="70">
        <f>IF(J299=" "," ",IF(J299=0," ",$J299*VLOOKUP($L$9,Currency!$A$3:$C$8,3,0)))</f>
        <v>201.76246218597927</v>
      </c>
      <c r="M299" s="63">
        <f t="shared" si="27"/>
        <v>0.51</v>
      </c>
      <c r="N299" s="265">
        <f t="shared" si="26"/>
        <v>255</v>
      </c>
      <c r="O299" s="37"/>
      <c r="P299" s="65" t="s">
        <v>479</v>
      </c>
      <c r="Q299" s="65" t="s">
        <v>479</v>
      </c>
      <c r="R299" s="65" t="s">
        <v>479</v>
      </c>
      <c r="S299" s="65" t="s">
        <v>479</v>
      </c>
      <c r="T299" s="65" t="s">
        <v>479</v>
      </c>
      <c r="U299" s="65" t="s">
        <v>479</v>
      </c>
    </row>
    <row r="300" spans="1:21" ht="25.5" customHeight="1">
      <c r="A300" s="61" t="str">
        <f t="shared" si="28"/>
        <v> </v>
      </c>
      <c r="B300" s="33" t="s">
        <v>2154</v>
      </c>
      <c r="C300" s="72" t="s">
        <v>327</v>
      </c>
      <c r="D300" s="67" t="s">
        <v>1175</v>
      </c>
      <c r="E300" s="324" t="s">
        <v>911</v>
      </c>
      <c r="F300" s="324" t="s">
        <v>825</v>
      </c>
      <c r="G300" s="68" t="s">
        <v>2445</v>
      </c>
      <c r="H300" s="246">
        <v>2095</v>
      </c>
      <c r="I300" s="71">
        <v>0.41</v>
      </c>
      <c r="J300" s="241">
        <f t="shared" si="25"/>
        <v>1236.0500000000002</v>
      </c>
      <c r="K300" s="267">
        <f>IF(J300=" "," ",IF(J300=0," ",J300/Currency!$C$11))</f>
        <v>1271.3947747377085</v>
      </c>
      <c r="L300" s="70">
        <f>IF(J300=" "," ",IF(J300=0," ",$J300*VLOOKUP($L$9,Currency!$A$3:$C$8,3,0)))</f>
        <v>812.8699197685125</v>
      </c>
      <c r="M300" s="63">
        <f t="shared" si="27"/>
        <v>0.51</v>
      </c>
      <c r="N300" s="265">
        <f t="shared" si="26"/>
        <v>1027</v>
      </c>
      <c r="O300" s="37"/>
      <c r="P300" s="65" t="s">
        <v>479</v>
      </c>
      <c r="Q300" s="65" t="s">
        <v>479</v>
      </c>
      <c r="R300" s="65" t="s">
        <v>479</v>
      </c>
      <c r="S300" s="65" t="s">
        <v>479</v>
      </c>
      <c r="T300" s="65" t="s">
        <v>479</v>
      </c>
      <c r="U300" s="65" t="s">
        <v>479</v>
      </c>
    </row>
    <row r="301" spans="1:21" ht="25.5" customHeight="1">
      <c r="A301" s="61" t="str">
        <f t="shared" si="28"/>
        <v> </v>
      </c>
      <c r="B301" s="33" t="s">
        <v>2222</v>
      </c>
      <c r="C301" s="72" t="s">
        <v>135</v>
      </c>
      <c r="D301" s="67" t="s">
        <v>1175</v>
      </c>
      <c r="E301" s="324" t="s">
        <v>911</v>
      </c>
      <c r="F301" s="324" t="s">
        <v>825</v>
      </c>
      <c r="G301" s="68" t="s">
        <v>2445</v>
      </c>
      <c r="H301" s="246">
        <v>835</v>
      </c>
      <c r="I301" s="71">
        <v>0.41</v>
      </c>
      <c r="J301" s="241">
        <f t="shared" si="25"/>
        <v>492.6500000000001</v>
      </c>
      <c r="K301" s="267">
        <f>IF(J301=" "," ",IF(J301=0," ",J301/Currency!$C$11))</f>
        <v>506.7372968524996</v>
      </c>
      <c r="L301" s="70">
        <f>IF(J301=" "," ",IF(J301=0," ",$J301*VLOOKUP($L$9,Currency!$A$3:$C$8,3,0)))</f>
        <v>323.9839537024859</v>
      </c>
      <c r="M301" s="63">
        <f t="shared" si="27"/>
        <v>0.51</v>
      </c>
      <c r="N301" s="265">
        <f t="shared" si="26"/>
        <v>409</v>
      </c>
      <c r="O301" s="37"/>
      <c r="P301" s="65" t="s">
        <v>479</v>
      </c>
      <c r="Q301" s="65" t="s">
        <v>479</v>
      </c>
      <c r="R301" s="65" t="s">
        <v>479</v>
      </c>
      <c r="S301" s="65" t="s">
        <v>479</v>
      </c>
      <c r="T301" s="65" t="s">
        <v>479</v>
      </c>
      <c r="U301" s="65" t="s">
        <v>479</v>
      </c>
    </row>
    <row r="302" spans="1:21" ht="25.5" customHeight="1">
      <c r="A302" s="61" t="str">
        <f t="shared" si="28"/>
        <v> </v>
      </c>
      <c r="B302" s="33" t="s">
        <v>2223</v>
      </c>
      <c r="C302" s="72" t="s">
        <v>1213</v>
      </c>
      <c r="D302" s="67" t="s">
        <v>1175</v>
      </c>
      <c r="E302" s="324" t="s">
        <v>911</v>
      </c>
      <c r="F302" s="324" t="s">
        <v>825</v>
      </c>
      <c r="G302" s="68" t="s">
        <v>2445</v>
      </c>
      <c r="H302" s="246">
        <v>2395</v>
      </c>
      <c r="I302" s="71">
        <v>0.41</v>
      </c>
      <c r="J302" s="241">
        <f t="shared" si="25"/>
        <v>1413.0500000000002</v>
      </c>
      <c r="K302" s="267">
        <f>IF(J302=" "," ",IF(J302=0," ",J302/Currency!$C$11))</f>
        <v>1453.4560789960915</v>
      </c>
      <c r="L302" s="70">
        <f>IF(J302=" "," ",IF(J302=0," ",$J302*VLOOKUP($L$9,Currency!$A$3:$C$8,3,0)))</f>
        <v>929.2713402604237</v>
      </c>
      <c r="M302" s="63">
        <f t="shared" si="27"/>
        <v>0.51</v>
      </c>
      <c r="N302" s="265">
        <f t="shared" si="26"/>
        <v>1174</v>
      </c>
      <c r="O302" s="37"/>
      <c r="P302" s="65" t="s">
        <v>479</v>
      </c>
      <c r="Q302" s="65" t="s">
        <v>479</v>
      </c>
      <c r="R302" s="65" t="s">
        <v>479</v>
      </c>
      <c r="S302" s="65" t="s">
        <v>479</v>
      </c>
      <c r="T302" s="65" t="s">
        <v>479</v>
      </c>
      <c r="U302" s="65" t="s">
        <v>479</v>
      </c>
    </row>
    <row r="303" spans="1:21" ht="25.5" customHeight="1">
      <c r="A303" s="61" t="str">
        <f t="shared" si="28"/>
        <v> </v>
      </c>
      <c r="B303" s="33" t="s">
        <v>2224</v>
      </c>
      <c r="C303" s="72" t="s">
        <v>1214</v>
      </c>
      <c r="D303" s="67" t="s">
        <v>1175</v>
      </c>
      <c r="E303" s="324" t="s">
        <v>911</v>
      </c>
      <c r="F303" s="324" t="s">
        <v>825</v>
      </c>
      <c r="G303" s="68" t="s">
        <v>2445</v>
      </c>
      <c r="H303" s="246">
        <v>3995</v>
      </c>
      <c r="I303" s="71">
        <v>0.41</v>
      </c>
      <c r="J303" s="241">
        <f t="shared" si="25"/>
        <v>2357.05</v>
      </c>
      <c r="K303" s="267">
        <f>IF(J303=" "," ",IF(J303=0," ",J303/Currency!$C$11))</f>
        <v>2424.4497017074677</v>
      </c>
      <c r="L303" s="70">
        <f>IF(J303=" "," ",IF(J303=0," ",$J303*VLOOKUP($L$9,Currency!$A$3:$C$8,3,0)))</f>
        <v>1550.0789162172828</v>
      </c>
      <c r="M303" s="63">
        <f t="shared" si="27"/>
        <v>0.51</v>
      </c>
      <c r="N303" s="265">
        <f t="shared" si="26"/>
        <v>1958</v>
      </c>
      <c r="O303" s="37"/>
      <c r="P303" s="65" t="s">
        <v>479</v>
      </c>
      <c r="Q303" s="65" t="s">
        <v>479</v>
      </c>
      <c r="R303" s="65" t="s">
        <v>479</v>
      </c>
      <c r="S303" s="65" t="s">
        <v>479</v>
      </c>
      <c r="T303" s="65" t="s">
        <v>479</v>
      </c>
      <c r="U303" s="65" t="s">
        <v>479</v>
      </c>
    </row>
    <row r="304" spans="1:26" s="91" customFormat="1" ht="25.5" customHeight="1">
      <c r="A304" s="61" t="str">
        <f t="shared" si="28"/>
        <v> </v>
      </c>
      <c r="B304" s="66" t="s">
        <v>2175</v>
      </c>
      <c r="C304" s="72" t="s">
        <v>433</v>
      </c>
      <c r="D304" s="67" t="s">
        <v>1175</v>
      </c>
      <c r="E304" s="324" t="s">
        <v>911</v>
      </c>
      <c r="F304" s="324" t="s">
        <v>825</v>
      </c>
      <c r="G304" s="68" t="s">
        <v>1176</v>
      </c>
      <c r="H304" s="246">
        <v>2531</v>
      </c>
      <c r="I304" s="71">
        <v>0.41</v>
      </c>
      <c r="J304" s="241">
        <f t="shared" si="25"/>
        <v>1493.2900000000002</v>
      </c>
      <c r="K304" s="267">
        <f>IF(J304=" "," ",IF(J304=0," ",J304/Currency!$C$11))</f>
        <v>1535.9905369265587</v>
      </c>
      <c r="L304" s="70">
        <f>IF(J304=" "," ",IF(J304=0," ",$J304*VLOOKUP($L$9,Currency!$A$3:$C$8,3,0)))</f>
        <v>982.0399842167567</v>
      </c>
      <c r="M304" s="63">
        <f t="shared" si="27"/>
        <v>0.51</v>
      </c>
      <c r="N304" s="265">
        <f t="shared" si="26"/>
        <v>1240</v>
      </c>
      <c r="O304" s="37"/>
      <c r="P304" s="65" t="s">
        <v>479</v>
      </c>
      <c r="Q304" s="65" t="s">
        <v>479</v>
      </c>
      <c r="R304" s="65" t="s">
        <v>479</v>
      </c>
      <c r="S304" s="65" t="s">
        <v>479</v>
      </c>
      <c r="T304" s="65" t="s">
        <v>479</v>
      </c>
      <c r="U304" s="65" t="s">
        <v>479</v>
      </c>
      <c r="V304" s="56"/>
      <c r="W304" s="56"/>
      <c r="X304" s="56"/>
      <c r="Y304" s="56"/>
      <c r="Z304" s="56"/>
    </row>
    <row r="305" spans="1:21" ht="25.5" customHeight="1">
      <c r="A305" s="61" t="str">
        <f t="shared" si="28"/>
        <v>C</v>
      </c>
      <c r="B305" s="66" t="s">
        <v>2176</v>
      </c>
      <c r="C305" s="72" t="s">
        <v>434</v>
      </c>
      <c r="D305" s="67" t="s">
        <v>1175</v>
      </c>
      <c r="E305" s="324" t="s">
        <v>911</v>
      </c>
      <c r="F305" s="324" t="s">
        <v>825</v>
      </c>
      <c r="G305" s="68" t="s">
        <v>1176</v>
      </c>
      <c r="H305" s="246">
        <v>252</v>
      </c>
      <c r="I305" s="71">
        <v>0.41</v>
      </c>
      <c r="J305" s="241">
        <f t="shared" si="25"/>
        <v>148.68</v>
      </c>
      <c r="K305" s="267">
        <f>IF(J305=" "," ",IF(J305=0," ",J305/Currency!$C$11))</f>
        <v>152.93149557704177</v>
      </c>
      <c r="L305" s="70">
        <f>IF(J305=" "," ",IF(J305=0," ",$J305*VLOOKUP($L$9,Currency!$A$3:$C$8,3,0)))</f>
        <v>97.77719321320532</v>
      </c>
      <c r="M305" s="63">
        <f t="shared" si="27"/>
        <v>0.51</v>
      </c>
      <c r="N305" s="265">
        <f t="shared" si="26"/>
        <v>123</v>
      </c>
      <c r="O305" s="37"/>
      <c r="P305" s="65" t="s">
        <v>479</v>
      </c>
      <c r="Q305" s="65" t="s">
        <v>479</v>
      </c>
      <c r="R305" s="65" t="s">
        <v>479</v>
      </c>
      <c r="S305" s="65" t="s">
        <v>1573</v>
      </c>
      <c r="T305" s="65" t="s">
        <v>479</v>
      </c>
      <c r="U305" s="65" t="s">
        <v>1573</v>
      </c>
    </row>
    <row r="306" spans="1:21" ht="25.5" customHeight="1">
      <c r="A306" s="61" t="str">
        <f t="shared" si="28"/>
        <v> </v>
      </c>
      <c r="B306" s="66" t="s">
        <v>2177</v>
      </c>
      <c r="C306" s="72" t="s">
        <v>435</v>
      </c>
      <c r="D306" s="67" t="s">
        <v>1175</v>
      </c>
      <c r="E306" s="324" t="s">
        <v>911</v>
      </c>
      <c r="F306" s="324" t="s">
        <v>825</v>
      </c>
      <c r="G306" s="68" t="s">
        <v>1176</v>
      </c>
      <c r="H306" s="246">
        <v>452</v>
      </c>
      <c r="I306" s="69">
        <v>0.41</v>
      </c>
      <c r="J306" s="241">
        <f t="shared" si="25"/>
        <v>266.68000000000006</v>
      </c>
      <c r="K306" s="267">
        <f>IF(J306=" "," ",IF(J306=0," ",J306/Currency!$C$11))</f>
        <v>274.3056984159639</v>
      </c>
      <c r="L306" s="70">
        <f>IF(J306=" "," ",IF(J306=0," ",$J306*VLOOKUP($L$9,Currency!$A$3:$C$8,3,0)))</f>
        <v>175.37814020781275</v>
      </c>
      <c r="M306" s="63">
        <f t="shared" si="27"/>
        <v>0.51</v>
      </c>
      <c r="N306" s="265">
        <f t="shared" si="26"/>
        <v>221</v>
      </c>
      <c r="O306" s="37"/>
      <c r="P306" s="65" t="s">
        <v>479</v>
      </c>
      <c r="Q306" s="65" t="s">
        <v>479</v>
      </c>
      <c r="R306" s="65" t="s">
        <v>479</v>
      </c>
      <c r="S306" s="65" t="s">
        <v>479</v>
      </c>
      <c r="T306" s="65" t="s">
        <v>479</v>
      </c>
      <c r="U306" s="65" t="s">
        <v>479</v>
      </c>
    </row>
    <row r="307" spans="1:21" ht="25.5" customHeight="1">
      <c r="A307" s="61" t="str">
        <f t="shared" si="28"/>
        <v> </v>
      </c>
      <c r="B307" s="66" t="s">
        <v>2178</v>
      </c>
      <c r="C307" s="72" t="s">
        <v>436</v>
      </c>
      <c r="D307" s="67" t="s">
        <v>1175</v>
      </c>
      <c r="E307" s="324" t="s">
        <v>911</v>
      </c>
      <c r="F307" s="324" t="s">
        <v>825</v>
      </c>
      <c r="G307" s="68" t="s">
        <v>1176</v>
      </c>
      <c r="H307" s="246">
        <v>433</v>
      </c>
      <c r="I307" s="69">
        <v>0.41</v>
      </c>
      <c r="J307" s="241">
        <f t="shared" si="25"/>
        <v>255.47000000000003</v>
      </c>
      <c r="K307" s="267">
        <f>IF(J307=" "," ",IF(J307=0," ",J307/Currency!$C$11))</f>
        <v>262.77514914626624</v>
      </c>
      <c r="L307" s="70">
        <f>IF(J307=" "," ",IF(J307=0," ",$J307*VLOOKUP($L$9,Currency!$A$3:$C$8,3,0)))</f>
        <v>168.00605024332503</v>
      </c>
      <c r="M307" s="63">
        <f t="shared" si="27"/>
        <v>0.51</v>
      </c>
      <c r="N307" s="265">
        <f t="shared" si="26"/>
        <v>212</v>
      </c>
      <c r="O307" s="37"/>
      <c r="P307" s="65" t="s">
        <v>479</v>
      </c>
      <c r="Q307" s="65" t="s">
        <v>479</v>
      </c>
      <c r="R307" s="65" t="s">
        <v>479</v>
      </c>
      <c r="S307" s="65" t="s">
        <v>479</v>
      </c>
      <c r="T307" s="65" t="s">
        <v>479</v>
      </c>
      <c r="U307" s="65" t="s">
        <v>479</v>
      </c>
    </row>
    <row r="308" spans="1:26" s="22" customFormat="1" ht="25.5" customHeight="1">
      <c r="A308" s="61" t="str">
        <f t="shared" si="28"/>
        <v> </v>
      </c>
      <c r="B308" s="66" t="s">
        <v>2533</v>
      </c>
      <c r="C308" s="72" t="s">
        <v>437</v>
      </c>
      <c r="D308" s="67" t="s">
        <v>1175</v>
      </c>
      <c r="E308" s="324" t="s">
        <v>911</v>
      </c>
      <c r="F308" s="324" t="s">
        <v>825</v>
      </c>
      <c r="G308" s="68" t="s">
        <v>1176</v>
      </c>
      <c r="H308" s="246">
        <v>2517</v>
      </c>
      <c r="I308" s="69">
        <v>0.41</v>
      </c>
      <c r="J308" s="241">
        <f t="shared" si="25"/>
        <v>1485.0300000000002</v>
      </c>
      <c r="K308" s="267">
        <f>IF(J308=" "," ",IF(J308=0," ",J308/Currency!$C$11))</f>
        <v>1527.494342727834</v>
      </c>
      <c r="L308" s="70">
        <f>IF(J308=" "," ",IF(J308=0," ",$J308*VLOOKUP($L$9,Currency!$A$3:$C$8,3,0)))</f>
        <v>976.6079179271342</v>
      </c>
      <c r="M308" s="63">
        <f t="shared" si="27"/>
        <v>0.51</v>
      </c>
      <c r="N308" s="265">
        <f t="shared" si="26"/>
        <v>1233</v>
      </c>
      <c r="O308" s="37"/>
      <c r="P308" s="65" t="s">
        <v>479</v>
      </c>
      <c r="Q308" s="65" t="s">
        <v>479</v>
      </c>
      <c r="R308" s="65" t="s">
        <v>479</v>
      </c>
      <c r="S308" s="65" t="s">
        <v>479</v>
      </c>
      <c r="T308" s="65" t="s">
        <v>479</v>
      </c>
      <c r="U308" s="65" t="s">
        <v>479</v>
      </c>
      <c r="V308" s="56"/>
      <c r="W308" s="56"/>
      <c r="X308" s="56"/>
      <c r="Y308" s="56"/>
      <c r="Z308" s="56"/>
    </row>
    <row r="309" spans="1:21" ht="25.5" customHeight="1">
      <c r="A309" s="61" t="str">
        <f t="shared" si="28"/>
        <v> </v>
      </c>
      <c r="B309" s="33"/>
      <c r="C309" s="84" t="s">
        <v>1190</v>
      </c>
      <c r="D309" s="67"/>
      <c r="E309" s="324" t="s">
        <v>479</v>
      </c>
      <c r="F309" s="324"/>
      <c r="G309" s="85"/>
      <c r="H309" s="248" t="s">
        <v>479</v>
      </c>
      <c r="I309" s="86"/>
      <c r="J309" s="241" t="str">
        <f t="shared" si="25"/>
        <v> </v>
      </c>
      <c r="K309" s="267" t="str">
        <f>IF(J309=" "," ",IF(J309=0," ",J309/Currency!$C$11))</f>
        <v> </v>
      </c>
      <c r="L309" s="70" t="str">
        <f>IF(J309=" "," ",IF(J309=0," ",$J309*VLOOKUP($L$9,Currency!$A$3:$C$8,3,0)))</f>
        <v> </v>
      </c>
      <c r="M309" s="63" t="str">
        <f t="shared" si="27"/>
        <v> </v>
      </c>
      <c r="N309" s="265" t="str">
        <f t="shared" si="26"/>
        <v> </v>
      </c>
      <c r="O309" s="37"/>
      <c r="P309" s="65" t="s">
        <v>479</v>
      </c>
      <c r="Q309" s="65" t="s">
        <v>479</v>
      </c>
      <c r="R309" s="65" t="s">
        <v>479</v>
      </c>
      <c r="S309" s="65" t="s">
        <v>479</v>
      </c>
      <c r="T309" s="65" t="s">
        <v>479</v>
      </c>
      <c r="U309" s="65" t="s">
        <v>479</v>
      </c>
    </row>
    <row r="310" spans="1:21" ht="25.5" customHeight="1">
      <c r="A310" s="61" t="str">
        <f t="shared" si="28"/>
        <v> </v>
      </c>
      <c r="B310" s="66" t="s">
        <v>233</v>
      </c>
      <c r="C310" s="72" t="s">
        <v>1221</v>
      </c>
      <c r="D310" s="67" t="s">
        <v>1175</v>
      </c>
      <c r="E310" s="324" t="s">
        <v>911</v>
      </c>
      <c r="F310" s="324" t="s">
        <v>825</v>
      </c>
      <c r="G310" s="68" t="s">
        <v>1176</v>
      </c>
      <c r="H310" s="246">
        <v>520</v>
      </c>
      <c r="I310" s="69">
        <v>0.41</v>
      </c>
      <c r="J310" s="241">
        <f t="shared" si="25"/>
        <v>306.80000000000007</v>
      </c>
      <c r="K310" s="267">
        <f>IF(J310=" "," ",IF(J310=0," ",J310/Currency!$C$11))</f>
        <v>315.57292738119736</v>
      </c>
      <c r="L310" s="70">
        <f>IF(J310=" "," ",IF(J310=0," ",$J310*VLOOKUP($L$9,Currency!$A$3:$C$8,3,0)))</f>
        <v>201.76246218597927</v>
      </c>
      <c r="M310" s="63">
        <f t="shared" si="27"/>
        <v>0.51</v>
      </c>
      <c r="N310" s="265">
        <f t="shared" si="26"/>
        <v>255</v>
      </c>
      <c r="O310" s="37"/>
      <c r="P310" s="65" t="s">
        <v>479</v>
      </c>
      <c r="Q310" s="65" t="s">
        <v>479</v>
      </c>
      <c r="R310" s="65" t="s">
        <v>479</v>
      </c>
      <c r="S310" s="65" t="s">
        <v>479</v>
      </c>
      <c r="T310" s="65" t="s">
        <v>479</v>
      </c>
      <c r="U310" s="65" t="s">
        <v>479</v>
      </c>
    </row>
    <row r="311" spans="1:21" ht="25.5" customHeight="1">
      <c r="A311" s="61" t="str">
        <f t="shared" si="28"/>
        <v> </v>
      </c>
      <c r="B311" s="66" t="s">
        <v>234</v>
      </c>
      <c r="C311" s="72" t="s">
        <v>2615</v>
      </c>
      <c r="D311" s="67" t="s">
        <v>1175</v>
      </c>
      <c r="E311" s="324" t="s">
        <v>911</v>
      </c>
      <c r="F311" s="324" t="s">
        <v>825</v>
      </c>
      <c r="G311" s="68" t="s">
        <v>1176</v>
      </c>
      <c r="H311" s="246">
        <v>866</v>
      </c>
      <c r="I311" s="69">
        <v>0.41</v>
      </c>
      <c r="J311" s="241">
        <f t="shared" si="25"/>
        <v>510.94000000000005</v>
      </c>
      <c r="K311" s="267">
        <f>IF(J311=" "," ",IF(J311=0," ",J311/Currency!$C$11))</f>
        <v>525.5502982925325</v>
      </c>
      <c r="L311" s="70">
        <f>IF(J311=" "," ",IF(J311=0," ",$J311*VLOOKUP($L$9,Currency!$A$3:$C$8,3,0)))</f>
        <v>336.01210048665007</v>
      </c>
      <c r="M311" s="63">
        <f t="shared" si="27"/>
        <v>0.51</v>
      </c>
      <c r="N311" s="265">
        <f t="shared" si="26"/>
        <v>424</v>
      </c>
      <c r="O311" s="37"/>
      <c r="P311" s="65" t="s">
        <v>479</v>
      </c>
      <c r="Q311" s="65" t="s">
        <v>479</v>
      </c>
      <c r="R311" s="65" t="s">
        <v>479</v>
      </c>
      <c r="S311" s="65" t="s">
        <v>479</v>
      </c>
      <c r="T311" s="65" t="s">
        <v>479</v>
      </c>
      <c r="U311" s="65" t="s">
        <v>479</v>
      </c>
    </row>
    <row r="312" spans="1:21" ht="25.5" customHeight="1">
      <c r="A312" s="61" t="str">
        <f t="shared" si="28"/>
        <v> </v>
      </c>
      <c r="B312" s="66" t="s">
        <v>235</v>
      </c>
      <c r="C312" s="72" t="s">
        <v>2616</v>
      </c>
      <c r="D312" s="67" t="s">
        <v>1175</v>
      </c>
      <c r="E312" s="324" t="s">
        <v>911</v>
      </c>
      <c r="F312" s="324" t="s">
        <v>825</v>
      </c>
      <c r="G312" s="68" t="s">
        <v>1176</v>
      </c>
      <c r="H312" s="246">
        <v>520</v>
      </c>
      <c r="I312" s="69">
        <v>0.41</v>
      </c>
      <c r="J312" s="241">
        <f t="shared" si="25"/>
        <v>306.80000000000007</v>
      </c>
      <c r="K312" s="267">
        <f>IF(J312=" "," ",IF(J312=0," ",J312/Currency!$C$11))</f>
        <v>315.57292738119736</v>
      </c>
      <c r="L312" s="70">
        <f>IF(J312=" "," ",IF(J312=0," ",$J312*VLOOKUP($L$9,Currency!$A$3:$C$8,3,0)))</f>
        <v>201.76246218597927</v>
      </c>
      <c r="M312" s="63">
        <f t="shared" si="27"/>
        <v>0.51</v>
      </c>
      <c r="N312" s="265">
        <f t="shared" si="26"/>
        <v>255</v>
      </c>
      <c r="O312" s="37"/>
      <c r="P312" s="65" t="s">
        <v>479</v>
      </c>
      <c r="Q312" s="65" t="s">
        <v>479</v>
      </c>
      <c r="R312" s="65" t="s">
        <v>479</v>
      </c>
      <c r="S312" s="65" t="s">
        <v>479</v>
      </c>
      <c r="T312" s="65" t="s">
        <v>479</v>
      </c>
      <c r="U312" s="65" t="s">
        <v>479</v>
      </c>
    </row>
    <row r="313" spans="1:21" ht="25.5" customHeight="1">
      <c r="A313" s="61" t="str">
        <f t="shared" si="28"/>
        <v> </v>
      </c>
      <c r="B313" s="66" t="s">
        <v>1870</v>
      </c>
      <c r="C313" s="72" t="s">
        <v>1871</v>
      </c>
      <c r="D313" s="67" t="s">
        <v>1175</v>
      </c>
      <c r="E313" s="324" t="s">
        <v>911</v>
      </c>
      <c r="F313" s="324" t="s">
        <v>825</v>
      </c>
      <c r="G313" s="68" t="s">
        <v>1176</v>
      </c>
      <c r="H313" s="314">
        <v>3145</v>
      </c>
      <c r="I313" s="69">
        <v>0.41</v>
      </c>
      <c r="J313" s="241">
        <f t="shared" si="25"/>
        <v>1855.5500000000002</v>
      </c>
      <c r="K313" s="267">
        <f>IF(J313=" "," ",IF(J313=0," ",J313/Currency!$C$11))</f>
        <v>1908.6093396420492</v>
      </c>
      <c r="L313" s="70">
        <f>IF(J313=" "," ",IF(J313=0," ",$J313*VLOOKUP($L$9,Currency!$A$3:$C$8,3,0)))</f>
        <v>1220.2748914902013</v>
      </c>
      <c r="M313" s="63">
        <f t="shared" si="27"/>
        <v>0.51</v>
      </c>
      <c r="N313" s="265">
        <f t="shared" si="26"/>
        <v>1541</v>
      </c>
      <c r="O313" s="64"/>
      <c r="P313" s="65" t="s">
        <v>479</v>
      </c>
      <c r="Q313" s="65" t="s">
        <v>479</v>
      </c>
      <c r="R313" s="65" t="s">
        <v>479</v>
      </c>
      <c r="S313" s="65" t="s">
        <v>479</v>
      </c>
      <c r="T313" s="65" t="s">
        <v>479</v>
      </c>
      <c r="U313" s="65" t="s">
        <v>479</v>
      </c>
    </row>
    <row r="314" spans="1:21" ht="25.5" customHeight="1">
      <c r="A314" s="61" t="str">
        <f t="shared" si="28"/>
        <v> </v>
      </c>
      <c r="B314" s="57"/>
      <c r="C314" s="83" t="s">
        <v>1191</v>
      </c>
      <c r="D314" s="67"/>
      <c r="E314" s="324" t="s">
        <v>479</v>
      </c>
      <c r="F314" s="324"/>
      <c r="G314" s="79"/>
      <c r="H314" s="315" t="s">
        <v>479</v>
      </c>
      <c r="I314" s="80"/>
      <c r="J314" s="241" t="str">
        <f t="shared" si="25"/>
        <v> </v>
      </c>
      <c r="K314" s="267" t="str">
        <f>IF(J314=" "," ",IF(J314=0," ",J314/Currency!$C$11))</f>
        <v> </v>
      </c>
      <c r="L314" s="70" t="str">
        <f>IF(J314=" "," ",IF(J314=0," ",$J314*VLOOKUP($L$9,Currency!$A$3:$C$8,3,0)))</f>
        <v> </v>
      </c>
      <c r="M314" s="63" t="str">
        <f t="shared" si="27"/>
        <v> </v>
      </c>
      <c r="N314" s="265" t="str">
        <f t="shared" si="26"/>
        <v> </v>
      </c>
      <c r="O314" s="64"/>
      <c r="P314" s="65" t="s">
        <v>479</v>
      </c>
      <c r="Q314" s="65" t="s">
        <v>479</v>
      </c>
      <c r="R314" s="65" t="s">
        <v>479</v>
      </c>
      <c r="S314" s="65" t="s">
        <v>479</v>
      </c>
      <c r="T314" s="65" t="s">
        <v>479</v>
      </c>
      <c r="U314" s="65" t="s">
        <v>479</v>
      </c>
    </row>
    <row r="315" spans="1:21" ht="25.5" customHeight="1">
      <c r="A315" s="61" t="str">
        <f t="shared" si="28"/>
        <v> </v>
      </c>
      <c r="B315" s="66" t="s">
        <v>1872</v>
      </c>
      <c r="C315" s="72" t="s">
        <v>1873</v>
      </c>
      <c r="D315" s="67" t="s">
        <v>1175</v>
      </c>
      <c r="E315" s="324" t="s">
        <v>1224</v>
      </c>
      <c r="F315" s="324" t="s">
        <v>826</v>
      </c>
      <c r="G315" s="68" t="s">
        <v>2445</v>
      </c>
      <c r="H315" s="314">
        <v>3108</v>
      </c>
      <c r="I315" s="69">
        <v>0.41</v>
      </c>
      <c r="J315" s="241">
        <f t="shared" si="25"/>
        <v>1833.7200000000003</v>
      </c>
      <c r="K315" s="267">
        <f>IF(J315=" "," ",IF(J315=0," ",J315/Currency!$C$11))</f>
        <v>1886.1551121168488</v>
      </c>
      <c r="L315" s="70">
        <f>IF(J315=" "," ",IF(J315=0," ",$J315*VLOOKUP($L$9,Currency!$A$3:$C$8,3,0)))</f>
        <v>1205.9187162961991</v>
      </c>
      <c r="M315" s="63">
        <f t="shared" si="27"/>
        <v>0.46</v>
      </c>
      <c r="N315" s="265">
        <f t="shared" si="26"/>
        <v>1678</v>
      </c>
      <c r="O315" s="64"/>
      <c r="P315" s="65" t="s">
        <v>479</v>
      </c>
      <c r="Q315" s="65" t="s">
        <v>479</v>
      </c>
      <c r="R315" s="65" t="s">
        <v>479</v>
      </c>
      <c r="S315" s="65" t="s">
        <v>479</v>
      </c>
      <c r="T315" s="65" t="s">
        <v>479</v>
      </c>
      <c r="U315" s="65" t="s">
        <v>479</v>
      </c>
    </row>
    <row r="316" spans="1:21" ht="25.5" customHeight="1">
      <c r="A316" s="61" t="str">
        <f t="shared" si="28"/>
        <v> </v>
      </c>
      <c r="B316" s="66" t="s">
        <v>1874</v>
      </c>
      <c r="C316" s="72" t="s">
        <v>439</v>
      </c>
      <c r="D316" s="67" t="s">
        <v>1175</v>
      </c>
      <c r="E316" s="324" t="s">
        <v>1224</v>
      </c>
      <c r="F316" s="324" t="s">
        <v>826</v>
      </c>
      <c r="G316" s="68" t="s">
        <v>2445</v>
      </c>
      <c r="H316" s="314">
        <v>3731</v>
      </c>
      <c r="I316" s="69">
        <v>0.41</v>
      </c>
      <c r="J316" s="241">
        <f t="shared" si="25"/>
        <v>2201.2900000000004</v>
      </c>
      <c r="K316" s="267">
        <f>IF(J316=" "," ",IF(J316=0," ",J316/Currency!$C$11))</f>
        <v>2264.235753960091</v>
      </c>
      <c r="L316" s="70">
        <f>IF(J316=" "," ",IF(J316=0," ",$J316*VLOOKUP($L$9,Currency!$A$3:$C$8,3,0)))</f>
        <v>1447.6456661844013</v>
      </c>
      <c r="M316" s="63">
        <f t="shared" si="27"/>
        <v>0.46</v>
      </c>
      <c r="N316" s="265">
        <f t="shared" si="26"/>
        <v>2015</v>
      </c>
      <c r="O316" s="64"/>
      <c r="P316" s="65" t="s">
        <v>479</v>
      </c>
      <c r="Q316" s="65" t="s">
        <v>479</v>
      </c>
      <c r="R316" s="65" t="s">
        <v>479</v>
      </c>
      <c r="S316" s="65" t="s">
        <v>479</v>
      </c>
      <c r="T316" s="65" t="s">
        <v>479</v>
      </c>
      <c r="U316" s="65" t="s">
        <v>479</v>
      </c>
    </row>
    <row r="317" spans="1:21" ht="25.5" customHeight="1">
      <c r="A317" s="61" t="s">
        <v>1710</v>
      </c>
      <c r="B317" s="66" t="s">
        <v>440</v>
      </c>
      <c r="C317" s="72" t="s">
        <v>441</v>
      </c>
      <c r="D317" s="67" t="s">
        <v>1175</v>
      </c>
      <c r="E317" s="324" t="s">
        <v>1224</v>
      </c>
      <c r="F317" s="324" t="s">
        <v>826</v>
      </c>
      <c r="G317" s="68" t="s">
        <v>2445</v>
      </c>
      <c r="H317" s="314">
        <v>1240</v>
      </c>
      <c r="I317" s="69">
        <v>0.41</v>
      </c>
      <c r="J317" s="241">
        <f t="shared" si="25"/>
        <v>731.6000000000001</v>
      </c>
      <c r="K317" s="267">
        <f>IF(J317=" "," ",IF(J317=0," ",J317/Currency!$C$11))</f>
        <v>752.5200576013168</v>
      </c>
      <c r="L317" s="70">
        <f>IF(J317=" "," ",IF(J317=0," ",$J317*VLOOKUP($L$9,Currency!$A$3:$C$8,3,0)))</f>
        <v>481.12587136656595</v>
      </c>
      <c r="M317" s="63">
        <f t="shared" si="27"/>
        <v>0.46</v>
      </c>
      <c r="N317" s="265">
        <f t="shared" si="26"/>
        <v>670</v>
      </c>
      <c r="O317" s="64"/>
      <c r="P317" s="65" t="s">
        <v>479</v>
      </c>
      <c r="Q317" s="65" t="s">
        <v>479</v>
      </c>
      <c r="R317" s="65" t="s">
        <v>479</v>
      </c>
      <c r="S317" s="65" t="s">
        <v>479</v>
      </c>
      <c r="T317" s="65" t="s">
        <v>479</v>
      </c>
      <c r="U317" s="65" t="s">
        <v>479</v>
      </c>
    </row>
    <row r="318" spans="1:21" ht="25.5" customHeight="1">
      <c r="A318" s="61" t="str">
        <f>IF(P318="X","C",IF(Q318="X","C",IF(R318="X","C",IF(S318="X","C",IF(T318="X","C",IF(U318="X","C"," "))))))</f>
        <v> </v>
      </c>
      <c r="B318" s="66" t="s">
        <v>442</v>
      </c>
      <c r="C318" s="72" t="s">
        <v>443</v>
      </c>
      <c r="D318" s="67" t="s">
        <v>1175</v>
      </c>
      <c r="E318" s="324" t="s">
        <v>1224</v>
      </c>
      <c r="F318" s="324" t="s">
        <v>826</v>
      </c>
      <c r="G318" s="68" t="s">
        <v>2445</v>
      </c>
      <c r="H318" s="314">
        <v>125</v>
      </c>
      <c r="I318" s="69">
        <v>0.41</v>
      </c>
      <c r="J318" s="241">
        <f t="shared" si="25"/>
        <v>73.75000000000001</v>
      </c>
      <c r="K318" s="267">
        <f>IF(J318=" "," ",IF(J318=0," ",J318/Currency!$C$11))</f>
        <v>75.85887677432629</v>
      </c>
      <c r="L318" s="70">
        <f>IF(J318=" "," ",IF(J318=0," ",$J318*VLOOKUP($L$9,Currency!$A$3:$C$8,3,0)))</f>
        <v>48.50059187162963</v>
      </c>
      <c r="M318" s="63">
        <f t="shared" si="27"/>
        <v>0.46</v>
      </c>
      <c r="N318" s="265">
        <f t="shared" si="26"/>
        <v>68</v>
      </c>
      <c r="O318" s="64"/>
      <c r="P318" s="65" t="s">
        <v>479</v>
      </c>
      <c r="Q318" s="65" t="s">
        <v>479</v>
      </c>
      <c r="R318" s="65" t="s">
        <v>479</v>
      </c>
      <c r="S318" s="65" t="s">
        <v>479</v>
      </c>
      <c r="T318" s="65" t="s">
        <v>479</v>
      </c>
      <c r="U318" s="65" t="s">
        <v>479</v>
      </c>
    </row>
    <row r="319" spans="1:21" ht="25.5" customHeight="1">
      <c r="A319" s="61" t="str">
        <f>IF(P319="X","C",IF(Q319="X","C",IF(R319="X","C",IF(S319="X","C",IF(T319="X","C",IF(U319="X","C"," "))))))</f>
        <v> </v>
      </c>
      <c r="B319" s="66" t="s">
        <v>444</v>
      </c>
      <c r="C319" s="72" t="s">
        <v>2249</v>
      </c>
      <c r="D319" s="67" t="s">
        <v>1175</v>
      </c>
      <c r="E319" s="324" t="s">
        <v>1224</v>
      </c>
      <c r="F319" s="324" t="s">
        <v>826</v>
      </c>
      <c r="G319" s="68" t="s">
        <v>2445</v>
      </c>
      <c r="H319" s="314">
        <v>63</v>
      </c>
      <c r="I319" s="69">
        <v>0.41</v>
      </c>
      <c r="J319" s="241">
        <f t="shared" si="25"/>
        <v>37.17</v>
      </c>
      <c r="K319" s="267">
        <f>IF(J319=" "," ",IF(J319=0," ",J319/Currency!$C$11))</f>
        <v>38.23287389426044</v>
      </c>
      <c r="L319" s="70">
        <f>IF(J319=" "," ",IF(J319=0," ",$J319*VLOOKUP($L$9,Currency!$A$3:$C$8,3,0)))</f>
        <v>24.44429830330133</v>
      </c>
      <c r="M319" s="63">
        <f t="shared" si="27"/>
        <v>0.46</v>
      </c>
      <c r="N319" s="265">
        <f t="shared" si="26"/>
        <v>34</v>
      </c>
      <c r="O319" s="64"/>
      <c r="P319" s="65" t="s">
        <v>479</v>
      </c>
      <c r="Q319" s="65" t="s">
        <v>479</v>
      </c>
      <c r="R319" s="65" t="s">
        <v>479</v>
      </c>
      <c r="S319" s="65" t="s">
        <v>479</v>
      </c>
      <c r="T319" s="65" t="s">
        <v>479</v>
      </c>
      <c r="U319" s="65" t="s">
        <v>479</v>
      </c>
    </row>
    <row r="320" spans="1:21" ht="25.5" customHeight="1">
      <c r="A320" s="61" t="str">
        <f>IF(P320="X","C",IF(Q320="X","C",IF(R320="X","C",IF(S320="X","C",IF(T320="X","C",IF(U320="X","C"," "))))))</f>
        <v> </v>
      </c>
      <c r="B320" s="57"/>
      <c r="C320" s="58" t="s">
        <v>357</v>
      </c>
      <c r="D320" s="67"/>
      <c r="E320" s="324" t="s">
        <v>479</v>
      </c>
      <c r="F320" s="324"/>
      <c r="G320" s="79"/>
      <c r="H320" s="249" t="s">
        <v>479</v>
      </c>
      <c r="I320" s="94"/>
      <c r="J320" s="241" t="str">
        <f t="shared" si="25"/>
        <v> </v>
      </c>
      <c r="K320" s="267" t="str">
        <f>IF(J320=" "," ",IF(J320=0," ",J320/Currency!$C$11))</f>
        <v> </v>
      </c>
      <c r="L320" s="70" t="str">
        <f>IF(J320=" "," ",IF(J320=0," ",$J320*VLOOKUP($L$9,Currency!$A$3:$C$8,3,0)))</f>
        <v> </v>
      </c>
      <c r="M320" s="63" t="str">
        <f t="shared" si="27"/>
        <v> </v>
      </c>
      <c r="N320" s="265" t="str">
        <f t="shared" si="26"/>
        <v> </v>
      </c>
      <c r="O320" s="37"/>
      <c r="P320" s="65" t="s">
        <v>479</v>
      </c>
      <c r="Q320" s="65" t="s">
        <v>479</v>
      </c>
      <c r="R320" s="65" t="s">
        <v>479</v>
      </c>
      <c r="S320" s="65" t="s">
        <v>479</v>
      </c>
      <c r="T320" s="65" t="s">
        <v>479</v>
      </c>
      <c r="U320" s="65" t="s">
        <v>479</v>
      </c>
    </row>
    <row r="321" spans="1:21" ht="25.5" customHeight="1">
      <c r="A321" s="61" t="str">
        <f>IF(P321="X","C",IF(Q321="X","C",IF(R321="X","C",IF(S321="X","C",IF(T321="X","C",IF(U321="X","C"," "))))))</f>
        <v> </v>
      </c>
      <c r="B321" s="57"/>
      <c r="C321" s="83" t="s">
        <v>1192</v>
      </c>
      <c r="D321" s="67"/>
      <c r="E321" s="324" t="s">
        <v>479</v>
      </c>
      <c r="F321" s="324"/>
      <c r="G321" s="79"/>
      <c r="H321" s="247" t="s">
        <v>479</v>
      </c>
      <c r="I321" s="80"/>
      <c r="J321" s="241" t="str">
        <f t="shared" si="25"/>
        <v> </v>
      </c>
      <c r="K321" s="267" t="str">
        <f>IF(J321=" "," ",IF(J321=0," ",J321/Currency!$C$11))</f>
        <v> </v>
      </c>
      <c r="L321" s="70" t="str">
        <f>IF(J321=" "," ",IF(J321=0," ",$J321*VLOOKUP($L$9,Currency!$A$3:$C$8,3,0)))</f>
        <v> </v>
      </c>
      <c r="M321" s="63" t="str">
        <f t="shared" si="27"/>
        <v> </v>
      </c>
      <c r="N321" s="265" t="str">
        <f t="shared" si="26"/>
        <v> </v>
      </c>
      <c r="O321" s="37"/>
      <c r="P321" s="65" t="s">
        <v>479</v>
      </c>
      <c r="Q321" s="65" t="s">
        <v>479</v>
      </c>
      <c r="R321" s="65" t="s">
        <v>479</v>
      </c>
      <c r="S321" s="65" t="s">
        <v>479</v>
      </c>
      <c r="T321" s="65" t="s">
        <v>479</v>
      </c>
      <c r="U321" s="65" t="s">
        <v>479</v>
      </c>
    </row>
    <row r="322" spans="1:21" ht="25.5" customHeight="1">
      <c r="A322" s="61" t="str">
        <f>IF(P322="X","C",IF(Q322="X","C",IF(R322="X","C",IF(S322="X","C",IF(T322="X","C",IF(U322="X","C"," "))))))</f>
        <v> </v>
      </c>
      <c r="B322" s="57"/>
      <c r="C322" s="99" t="s">
        <v>1193</v>
      </c>
      <c r="D322" s="67"/>
      <c r="E322" s="324" t="s">
        <v>479</v>
      </c>
      <c r="F322" s="324"/>
      <c r="G322" s="79"/>
      <c r="H322" s="247"/>
      <c r="I322" s="80"/>
      <c r="J322" s="241" t="str">
        <f t="shared" si="25"/>
        <v> </v>
      </c>
      <c r="K322" s="267" t="str">
        <f>IF(J322=" "," ",IF(J322=0," ",J322/Currency!$C$11))</f>
        <v> </v>
      </c>
      <c r="L322" s="70" t="str">
        <f>IF(J322=" "," ",IF(J322=0," ",$J322*VLOOKUP($L$9,Currency!$A$3:$C$8,3,0)))</f>
        <v> </v>
      </c>
      <c r="M322" s="63" t="str">
        <f t="shared" si="27"/>
        <v> </v>
      </c>
      <c r="N322" s="265" t="str">
        <f t="shared" si="26"/>
        <v> </v>
      </c>
      <c r="O322" s="37"/>
      <c r="P322" s="65" t="s">
        <v>479</v>
      </c>
      <c r="Q322" s="65" t="s">
        <v>479</v>
      </c>
      <c r="R322" s="65" t="s">
        <v>479</v>
      </c>
      <c r="S322" s="65" t="s">
        <v>479</v>
      </c>
      <c r="T322" s="65" t="s">
        <v>479</v>
      </c>
      <c r="U322" s="65" t="s">
        <v>479</v>
      </c>
    </row>
    <row r="323" spans="1:21" ht="25.5" customHeight="1">
      <c r="A323" s="61" t="s">
        <v>911</v>
      </c>
      <c r="B323" s="57" t="s">
        <v>468</v>
      </c>
      <c r="C323" s="236" t="s">
        <v>358</v>
      </c>
      <c r="D323" s="76" t="s">
        <v>1175</v>
      </c>
      <c r="E323" s="324" t="s">
        <v>1224</v>
      </c>
      <c r="F323" s="324" t="s">
        <v>827</v>
      </c>
      <c r="G323" s="68" t="s">
        <v>410</v>
      </c>
      <c r="H323" s="246">
        <v>2839</v>
      </c>
      <c r="I323" s="77">
        <v>0.41</v>
      </c>
      <c r="J323" s="241">
        <f aca="true" t="shared" si="29" ref="J323:J385">IF(H323=" "," ",IF(H323=0," ",H323*(1-I323)))</f>
        <v>1675.0100000000002</v>
      </c>
      <c r="K323" s="267">
        <f>IF(J323=" "," ",IF(J323=0," ",J323/Currency!$C$11))</f>
        <v>1722.9068092984985</v>
      </c>
      <c r="L323" s="70">
        <f>IF(J323=" "," ",IF(J323=0," ",$J323*VLOOKUP($L$9,Currency!$A$3:$C$8,3,0)))</f>
        <v>1101.545442588452</v>
      </c>
      <c r="M323" s="63">
        <f t="shared" si="27"/>
        <v>0.46</v>
      </c>
      <c r="N323" s="265">
        <f aca="true" t="shared" si="30" ref="N323:N385">IF(M323=" "," ",IF(M323=0," ",ROUND(H323*(1-M323),0)))</f>
        <v>1533</v>
      </c>
      <c r="O323" s="37"/>
      <c r="P323" s="65" t="s">
        <v>479</v>
      </c>
      <c r="Q323" s="65" t="s">
        <v>479</v>
      </c>
      <c r="R323" s="65" t="s">
        <v>479</v>
      </c>
      <c r="S323" s="65" t="s">
        <v>479</v>
      </c>
      <c r="T323" s="65" t="s">
        <v>479</v>
      </c>
      <c r="U323" s="65" t="s">
        <v>479</v>
      </c>
    </row>
    <row r="324" spans="1:21" ht="25.5" customHeight="1">
      <c r="A324" s="61" t="s">
        <v>911</v>
      </c>
      <c r="B324" s="57" t="s">
        <v>469</v>
      </c>
      <c r="C324" s="236" t="s">
        <v>359</v>
      </c>
      <c r="D324" s="76" t="s">
        <v>1175</v>
      </c>
      <c r="E324" s="324" t="s">
        <v>1224</v>
      </c>
      <c r="F324" s="324" t="s">
        <v>827</v>
      </c>
      <c r="G324" s="68" t="s">
        <v>410</v>
      </c>
      <c r="H324" s="246">
        <v>2528</v>
      </c>
      <c r="I324" s="77">
        <v>0.41</v>
      </c>
      <c r="J324" s="241">
        <f t="shared" si="29"/>
        <v>1491.5200000000002</v>
      </c>
      <c r="K324" s="267">
        <f>IF(J324=" "," ",IF(J324=0," ",J324/Currency!$C$11))</f>
        <v>1534.169923883975</v>
      </c>
      <c r="L324" s="70">
        <f>IF(J324=" "," ",IF(J324=0," ",$J324*VLOOKUP($L$9,Currency!$A$3:$C$8,3,0)))</f>
        <v>980.8759700118376</v>
      </c>
      <c r="M324" s="63">
        <f t="shared" si="27"/>
        <v>0.46</v>
      </c>
      <c r="N324" s="265">
        <f t="shared" si="30"/>
        <v>1365</v>
      </c>
      <c r="O324" s="37"/>
      <c r="P324" s="65" t="s">
        <v>479</v>
      </c>
      <c r="Q324" s="65" t="s">
        <v>479</v>
      </c>
      <c r="R324" s="65" t="s">
        <v>479</v>
      </c>
      <c r="S324" s="65" t="s">
        <v>479</v>
      </c>
      <c r="T324" s="65" t="s">
        <v>479</v>
      </c>
      <c r="U324" s="65" t="s">
        <v>479</v>
      </c>
    </row>
    <row r="325" spans="1:21" ht="38.25">
      <c r="A325" s="61" t="s">
        <v>911</v>
      </c>
      <c r="B325" s="57" t="s">
        <v>470</v>
      </c>
      <c r="C325" s="237" t="s">
        <v>360</v>
      </c>
      <c r="D325" s="76" t="s">
        <v>1175</v>
      </c>
      <c r="E325" s="324" t="s">
        <v>1224</v>
      </c>
      <c r="F325" s="324" t="s">
        <v>827</v>
      </c>
      <c r="G325" s="68" t="s">
        <v>410</v>
      </c>
      <c r="H325" s="246">
        <v>2781</v>
      </c>
      <c r="I325" s="77">
        <v>0.41</v>
      </c>
      <c r="J325" s="241">
        <f t="shared" si="29"/>
        <v>1640.7900000000002</v>
      </c>
      <c r="K325" s="267">
        <f>IF(J325=" "," ",IF(J325=0," ",J325/Currency!$C$11))</f>
        <v>1687.7082904752112</v>
      </c>
      <c r="L325" s="70">
        <f>IF(J325=" "," ",IF(J325=0," ",$J325*VLOOKUP($L$9,Currency!$A$3:$C$8,3,0)))</f>
        <v>1079.0411679600159</v>
      </c>
      <c r="M325" s="63">
        <f t="shared" si="27"/>
        <v>0.46</v>
      </c>
      <c r="N325" s="265">
        <f t="shared" si="30"/>
        <v>1502</v>
      </c>
      <c r="O325" s="37"/>
      <c r="P325" s="65" t="s">
        <v>479</v>
      </c>
      <c r="Q325" s="65" t="s">
        <v>479</v>
      </c>
      <c r="R325" s="65" t="s">
        <v>479</v>
      </c>
      <c r="S325" s="65" t="s">
        <v>479</v>
      </c>
      <c r="T325" s="65" t="s">
        <v>479</v>
      </c>
      <c r="U325" s="65" t="s">
        <v>479</v>
      </c>
    </row>
    <row r="326" spans="1:21" ht="38.25">
      <c r="A326" s="61" t="s">
        <v>911</v>
      </c>
      <c r="B326" s="57" t="s">
        <v>471</v>
      </c>
      <c r="C326" s="237" t="s">
        <v>60</v>
      </c>
      <c r="D326" s="76" t="s">
        <v>1175</v>
      </c>
      <c r="E326" s="324" t="s">
        <v>1224</v>
      </c>
      <c r="F326" s="324" t="s">
        <v>827</v>
      </c>
      <c r="G326" s="68" t="s">
        <v>410</v>
      </c>
      <c r="H326" s="246">
        <v>2256</v>
      </c>
      <c r="I326" s="77">
        <v>0.41</v>
      </c>
      <c r="J326" s="241">
        <f t="shared" si="29"/>
        <v>1331.0400000000002</v>
      </c>
      <c r="K326" s="267">
        <f>IF(J326=" "," ",IF(J326=0," ",J326/Currency!$C$11))</f>
        <v>1369.1010080230408</v>
      </c>
      <c r="L326" s="70">
        <f>IF(J326=" "," ",IF(J326=0," ",$J326*VLOOKUP($L$9,Currency!$A$3:$C$8,3,0)))</f>
        <v>875.3386820991715</v>
      </c>
      <c r="M326" s="63">
        <f t="shared" si="27"/>
        <v>0.46</v>
      </c>
      <c r="N326" s="265">
        <f t="shared" si="30"/>
        <v>1218</v>
      </c>
      <c r="O326" s="37"/>
      <c r="P326" s="65" t="s">
        <v>479</v>
      </c>
      <c r="Q326" s="65" t="s">
        <v>479</v>
      </c>
      <c r="R326" s="65" t="s">
        <v>479</v>
      </c>
      <c r="S326" s="65" t="s">
        <v>479</v>
      </c>
      <c r="T326" s="65" t="s">
        <v>479</v>
      </c>
      <c r="U326" s="65" t="s">
        <v>479</v>
      </c>
    </row>
    <row r="327" spans="1:21" ht="38.25">
      <c r="A327" s="61" t="s">
        <v>911</v>
      </c>
      <c r="B327" s="57" t="s">
        <v>472</v>
      </c>
      <c r="C327" s="237" t="s">
        <v>61</v>
      </c>
      <c r="D327" s="76" t="s">
        <v>1175</v>
      </c>
      <c r="E327" s="324" t="s">
        <v>1224</v>
      </c>
      <c r="F327" s="324" t="s">
        <v>827</v>
      </c>
      <c r="G327" s="68" t="s">
        <v>410</v>
      </c>
      <c r="H327" s="246">
        <v>4707</v>
      </c>
      <c r="I327" s="77">
        <v>0.41</v>
      </c>
      <c r="J327" s="241">
        <f t="shared" si="29"/>
        <v>2777.1300000000006</v>
      </c>
      <c r="K327" s="267">
        <f>IF(J327=" "," ",IF(J327=0," ",J327/Currency!$C$11))</f>
        <v>2856.541863814031</v>
      </c>
      <c r="L327" s="70">
        <f>IF(J327=" "," ",IF(J327=0," ",$J327*VLOOKUP($L$9,Currency!$A$3:$C$8,3,0)))</f>
        <v>1826.3382875180853</v>
      </c>
      <c r="M327" s="63">
        <f t="shared" si="27"/>
        <v>0.46</v>
      </c>
      <c r="N327" s="265">
        <f t="shared" si="30"/>
        <v>2542</v>
      </c>
      <c r="O327" s="37"/>
      <c r="P327" s="65" t="s">
        <v>479</v>
      </c>
      <c r="Q327" s="65" t="s">
        <v>479</v>
      </c>
      <c r="R327" s="65" t="s">
        <v>479</v>
      </c>
      <c r="S327" s="65" t="s">
        <v>479</v>
      </c>
      <c r="T327" s="65" t="s">
        <v>479</v>
      </c>
      <c r="U327" s="65" t="s">
        <v>479</v>
      </c>
    </row>
    <row r="328" spans="1:21" ht="25.5" customHeight="1">
      <c r="A328" s="61" t="str">
        <f aca="true" t="shared" si="31" ref="A328:A334">IF(P328="X","C",IF(Q328="X","C",IF(R328="X","C",IF(S328="X","C",IF(T328="X","C",IF(U328="X","C"," "))))))</f>
        <v> </v>
      </c>
      <c r="B328" s="66" t="s">
        <v>2800</v>
      </c>
      <c r="C328" s="72" t="s">
        <v>391</v>
      </c>
      <c r="D328" s="76" t="s">
        <v>1175</v>
      </c>
      <c r="E328" s="324" t="s">
        <v>1224</v>
      </c>
      <c r="F328" s="324" t="s">
        <v>827</v>
      </c>
      <c r="G328" s="68" t="s">
        <v>410</v>
      </c>
      <c r="H328" s="246">
        <v>1416</v>
      </c>
      <c r="I328" s="77">
        <v>0.41</v>
      </c>
      <c r="J328" s="241">
        <f t="shared" si="29"/>
        <v>835.4400000000002</v>
      </c>
      <c r="K328" s="267">
        <f>IF(J328=" "," ",IF(J328=0," ",J328/Currency!$C$11))</f>
        <v>859.3293560995683</v>
      </c>
      <c r="L328" s="70">
        <f>IF(J328=" "," ",IF(J328=0," ",$J328*VLOOKUP($L$9,Currency!$A$3:$C$8,3,0)))</f>
        <v>549.4147047218205</v>
      </c>
      <c r="M328" s="63">
        <f t="shared" si="27"/>
        <v>0.46</v>
      </c>
      <c r="N328" s="265">
        <f t="shared" si="30"/>
        <v>765</v>
      </c>
      <c r="O328" s="37"/>
      <c r="P328" s="65" t="s">
        <v>479</v>
      </c>
      <c r="Q328" s="65" t="s">
        <v>479</v>
      </c>
      <c r="R328" s="65" t="s">
        <v>479</v>
      </c>
      <c r="S328" s="65" t="s">
        <v>479</v>
      </c>
      <c r="T328" s="65" t="s">
        <v>479</v>
      </c>
      <c r="U328" s="65" t="s">
        <v>479</v>
      </c>
    </row>
    <row r="329" spans="1:21" ht="25.5" customHeight="1">
      <c r="A329" s="61" t="str">
        <f t="shared" si="31"/>
        <v> </v>
      </c>
      <c r="B329" s="66" t="s">
        <v>260</v>
      </c>
      <c r="C329" s="72" t="s">
        <v>36</v>
      </c>
      <c r="D329" s="76" t="s">
        <v>1175</v>
      </c>
      <c r="E329" s="324" t="s">
        <v>1224</v>
      </c>
      <c r="F329" s="324" t="s">
        <v>827</v>
      </c>
      <c r="G329" s="68" t="s">
        <v>410</v>
      </c>
      <c r="H329" s="246">
        <v>62</v>
      </c>
      <c r="I329" s="77">
        <v>0.41</v>
      </c>
      <c r="J329" s="241">
        <f t="shared" si="29"/>
        <v>36.580000000000005</v>
      </c>
      <c r="K329" s="267">
        <f>IF(J329=" "," ",IF(J329=0," ",J329/Currency!$C$11))</f>
        <v>37.62600288006584</v>
      </c>
      <c r="L329" s="70">
        <f>IF(J329=" "," ",IF(J329=0," ",$J329*VLOOKUP($L$9,Currency!$A$3:$C$8,3,0)))</f>
        <v>24.056293568328297</v>
      </c>
      <c r="M329" s="63">
        <f t="shared" si="27"/>
        <v>0.46</v>
      </c>
      <c r="N329" s="265">
        <f t="shared" si="30"/>
        <v>33</v>
      </c>
      <c r="O329" s="37"/>
      <c r="P329" s="65" t="s">
        <v>479</v>
      </c>
      <c r="Q329" s="65" t="s">
        <v>479</v>
      </c>
      <c r="R329" s="65" t="s">
        <v>479</v>
      </c>
      <c r="S329" s="65" t="s">
        <v>479</v>
      </c>
      <c r="T329" s="65" t="s">
        <v>479</v>
      </c>
      <c r="U329" s="65" t="s">
        <v>479</v>
      </c>
    </row>
    <row r="330" spans="1:21" ht="25.5" customHeight="1">
      <c r="A330" s="61" t="str">
        <f t="shared" si="31"/>
        <v> </v>
      </c>
      <c r="B330" s="66" t="s">
        <v>239</v>
      </c>
      <c r="C330" s="72" t="s">
        <v>240</v>
      </c>
      <c r="D330" s="76" t="s">
        <v>1175</v>
      </c>
      <c r="E330" s="324" t="s">
        <v>1224</v>
      </c>
      <c r="F330" s="324" t="s">
        <v>827</v>
      </c>
      <c r="G330" s="68" t="s">
        <v>410</v>
      </c>
      <c r="H330" s="246">
        <v>314</v>
      </c>
      <c r="I330" s="77">
        <v>0.41</v>
      </c>
      <c r="J330" s="241">
        <f t="shared" si="29"/>
        <v>185.26000000000002</v>
      </c>
      <c r="K330" s="267">
        <f>IF(J330=" "," ",IF(J330=0," ",J330/Currency!$C$11))</f>
        <v>190.5574984571076</v>
      </c>
      <c r="L330" s="70">
        <f>IF(J330=" "," ",IF(J330=0," ",$J330*VLOOKUP($L$9,Currency!$A$3:$C$8,3,0)))</f>
        <v>121.83348678153362</v>
      </c>
      <c r="M330" s="63">
        <f t="shared" si="27"/>
        <v>0.46</v>
      </c>
      <c r="N330" s="265">
        <f t="shared" si="30"/>
        <v>170</v>
      </c>
      <c r="O330" s="37"/>
      <c r="P330" s="65" t="s">
        <v>479</v>
      </c>
      <c r="Q330" s="65" t="s">
        <v>479</v>
      </c>
      <c r="R330" s="65" t="s">
        <v>479</v>
      </c>
      <c r="S330" s="65" t="s">
        <v>479</v>
      </c>
      <c r="T330" s="65" t="s">
        <v>479</v>
      </c>
      <c r="U330" s="65" t="s">
        <v>479</v>
      </c>
    </row>
    <row r="331" spans="1:21" ht="25.5" customHeight="1">
      <c r="A331" s="61" t="str">
        <f t="shared" si="31"/>
        <v> </v>
      </c>
      <c r="B331" s="66"/>
      <c r="C331" s="99" t="s">
        <v>1194</v>
      </c>
      <c r="D331" s="76"/>
      <c r="E331" s="324" t="s">
        <v>479</v>
      </c>
      <c r="F331" s="324"/>
      <c r="G331" s="68"/>
      <c r="H331" s="246"/>
      <c r="I331" s="77"/>
      <c r="J331" s="241" t="str">
        <f t="shared" si="29"/>
        <v> </v>
      </c>
      <c r="K331" s="267" t="str">
        <f>IF(J331=" "," ",IF(J331=0," ",J331/Currency!$C$11))</f>
        <v> </v>
      </c>
      <c r="L331" s="70" t="str">
        <f>IF(J331=" "," ",IF(J331=0," ",$J331*VLOOKUP($L$9,Currency!$A$3:$C$8,3,0)))</f>
        <v> </v>
      </c>
      <c r="M331" s="63" t="str">
        <f t="shared" si="27"/>
        <v> </v>
      </c>
      <c r="N331" s="265" t="str">
        <f t="shared" si="30"/>
        <v> </v>
      </c>
      <c r="O331" s="37"/>
      <c r="P331" s="65" t="s">
        <v>479</v>
      </c>
      <c r="Q331" s="65" t="s">
        <v>479</v>
      </c>
      <c r="R331" s="65" t="s">
        <v>479</v>
      </c>
      <c r="S331" s="65" t="s">
        <v>479</v>
      </c>
      <c r="T331" s="65" t="s">
        <v>479</v>
      </c>
      <c r="U331" s="65" t="s">
        <v>479</v>
      </c>
    </row>
    <row r="332" spans="1:21" ht="25.5" customHeight="1">
      <c r="A332" s="61" t="str">
        <f t="shared" si="31"/>
        <v> </v>
      </c>
      <c r="B332" s="66" t="s">
        <v>1173</v>
      </c>
      <c r="C332" s="72" t="s">
        <v>1915</v>
      </c>
      <c r="D332" s="76" t="s">
        <v>1175</v>
      </c>
      <c r="E332" s="324" t="s">
        <v>1224</v>
      </c>
      <c r="F332" s="324" t="s">
        <v>834</v>
      </c>
      <c r="G332" s="68" t="s">
        <v>410</v>
      </c>
      <c r="H332" s="246">
        <v>419</v>
      </c>
      <c r="I332" s="77">
        <v>0.41</v>
      </c>
      <c r="J332" s="241">
        <f t="shared" si="29"/>
        <v>247.21000000000004</v>
      </c>
      <c r="K332" s="267">
        <f>IF(J332=" "," ",IF(J332=0," ",J332/Currency!$C$11))</f>
        <v>254.2789549475417</v>
      </c>
      <c r="L332" s="70">
        <f>IF(J332=" "," ",IF(J332=0," ",$J332*VLOOKUP($L$9,Currency!$A$3:$C$8,3,0)))</f>
        <v>162.5739839537025</v>
      </c>
      <c r="M332" s="63">
        <f t="shared" si="27"/>
        <v>0.46</v>
      </c>
      <c r="N332" s="265">
        <f t="shared" si="30"/>
        <v>226</v>
      </c>
      <c r="O332" s="37"/>
      <c r="P332" s="65" t="s">
        <v>479</v>
      </c>
      <c r="Q332" s="65" t="s">
        <v>479</v>
      </c>
      <c r="R332" s="65" t="s">
        <v>479</v>
      </c>
      <c r="S332" s="65" t="s">
        <v>479</v>
      </c>
      <c r="T332" s="65" t="s">
        <v>479</v>
      </c>
      <c r="U332" s="65" t="s">
        <v>479</v>
      </c>
    </row>
    <row r="333" spans="1:21" ht="25.5" customHeight="1">
      <c r="A333" s="61" t="str">
        <f t="shared" si="31"/>
        <v> </v>
      </c>
      <c r="B333" s="66" t="s">
        <v>1174</v>
      </c>
      <c r="C333" s="72" t="s">
        <v>1916</v>
      </c>
      <c r="D333" s="76" t="s">
        <v>1175</v>
      </c>
      <c r="E333" s="324" t="s">
        <v>1224</v>
      </c>
      <c r="F333" s="324" t="s">
        <v>834</v>
      </c>
      <c r="G333" s="68" t="s">
        <v>410</v>
      </c>
      <c r="H333" s="246">
        <v>419</v>
      </c>
      <c r="I333" s="77">
        <v>0.41</v>
      </c>
      <c r="J333" s="241">
        <f t="shared" si="29"/>
        <v>247.21000000000004</v>
      </c>
      <c r="K333" s="267">
        <f>IF(J333=" "," ",IF(J333=0," ",J333/Currency!$C$11))</f>
        <v>254.2789549475417</v>
      </c>
      <c r="L333" s="70">
        <f>IF(J333=" "," ",IF(J333=0," ",$J333*VLOOKUP($L$9,Currency!$A$3:$C$8,3,0)))</f>
        <v>162.5739839537025</v>
      </c>
      <c r="M333" s="63">
        <f t="shared" si="27"/>
        <v>0.46</v>
      </c>
      <c r="N333" s="265">
        <f t="shared" si="30"/>
        <v>226</v>
      </c>
      <c r="O333" s="37"/>
      <c r="P333" s="65" t="s">
        <v>479</v>
      </c>
      <c r="Q333" s="65" t="s">
        <v>479</v>
      </c>
      <c r="R333" s="65" t="s">
        <v>479</v>
      </c>
      <c r="S333" s="65" t="s">
        <v>479</v>
      </c>
      <c r="T333" s="65" t="s">
        <v>479</v>
      </c>
      <c r="U333" s="65" t="s">
        <v>479</v>
      </c>
    </row>
    <row r="334" spans="1:21" ht="25.5" customHeight="1">
      <c r="A334" s="61" t="str">
        <f t="shared" si="31"/>
        <v> </v>
      </c>
      <c r="B334" s="33"/>
      <c r="C334" s="99" t="s">
        <v>1195</v>
      </c>
      <c r="D334" s="67"/>
      <c r="E334" s="324" t="s">
        <v>479</v>
      </c>
      <c r="F334" s="324"/>
      <c r="G334" s="85"/>
      <c r="H334" s="247" t="s">
        <v>479</v>
      </c>
      <c r="I334" s="80"/>
      <c r="J334" s="241" t="str">
        <f t="shared" si="29"/>
        <v> </v>
      </c>
      <c r="K334" s="267" t="str">
        <f>IF(J334=" "," ",IF(J334=0," ",J334/Currency!$C$11))</f>
        <v> </v>
      </c>
      <c r="L334" s="70" t="str">
        <f>IF(J334=" "," ",IF(J334=0," ",$J334*VLOOKUP($L$9,Currency!$A$3:$C$8,3,0)))</f>
        <v> </v>
      </c>
      <c r="M334" s="63" t="str">
        <f t="shared" si="27"/>
        <v> </v>
      </c>
      <c r="N334" s="265" t="str">
        <f t="shared" si="30"/>
        <v> </v>
      </c>
      <c r="O334" s="37"/>
      <c r="P334" s="65" t="s">
        <v>479</v>
      </c>
      <c r="Q334" s="65" t="s">
        <v>479</v>
      </c>
      <c r="R334" s="65" t="s">
        <v>479</v>
      </c>
      <c r="S334" s="65" t="s">
        <v>479</v>
      </c>
      <c r="T334" s="65" t="s">
        <v>479</v>
      </c>
      <c r="U334" s="65" t="s">
        <v>479</v>
      </c>
    </row>
    <row r="335" spans="1:21" ht="25.5" customHeight="1">
      <c r="A335" s="61" t="s">
        <v>911</v>
      </c>
      <c r="B335" s="66" t="s">
        <v>651</v>
      </c>
      <c r="C335" s="88" t="s">
        <v>1720</v>
      </c>
      <c r="D335" s="76" t="s">
        <v>1175</v>
      </c>
      <c r="E335" s="324" t="s">
        <v>1224</v>
      </c>
      <c r="F335" s="324" t="s">
        <v>834</v>
      </c>
      <c r="G335" s="68" t="s">
        <v>410</v>
      </c>
      <c r="H335" s="246">
        <v>1867</v>
      </c>
      <c r="I335" s="77">
        <v>0.41</v>
      </c>
      <c r="J335" s="241">
        <f t="shared" si="29"/>
        <v>1101.5300000000002</v>
      </c>
      <c r="K335" s="267">
        <f>IF(J335=" "," ",IF(J335=0," ",J335/Currency!$C$11))</f>
        <v>1133.0281835013375</v>
      </c>
      <c r="L335" s="70">
        <f>IF(J335=" "," ",IF(J335=0," ",$J335*VLOOKUP($L$9,Currency!$A$3:$C$8,3,0)))</f>
        <v>724.4048401946601</v>
      </c>
      <c r="M335" s="63">
        <f aca="true" t="shared" si="32" ref="M335:M398">IF($H335=0," ",IF(H335=" "," ",IF(E335="A",46%,IF($E335="B",51%,IF($E335="C",51%,IF($E335="D",10%,0))))))</f>
        <v>0.46</v>
      </c>
      <c r="N335" s="265">
        <f t="shared" si="30"/>
        <v>1008</v>
      </c>
      <c r="O335" s="37"/>
      <c r="P335" s="65" t="s">
        <v>479</v>
      </c>
      <c r="Q335" s="65" t="s">
        <v>479</v>
      </c>
      <c r="R335" s="65" t="s">
        <v>479</v>
      </c>
      <c r="S335" s="65" t="s">
        <v>479</v>
      </c>
      <c r="T335" s="65" t="s">
        <v>479</v>
      </c>
      <c r="U335" s="65" t="s">
        <v>479</v>
      </c>
    </row>
    <row r="336" spans="1:21" ht="25.5" customHeight="1">
      <c r="A336" s="61" t="s">
        <v>911</v>
      </c>
      <c r="B336" s="66" t="s">
        <v>754</v>
      </c>
      <c r="C336" s="88" t="s">
        <v>2764</v>
      </c>
      <c r="D336" s="76" t="s">
        <v>1175</v>
      </c>
      <c r="E336" s="324" t="s">
        <v>1224</v>
      </c>
      <c r="F336" s="324" t="s">
        <v>834</v>
      </c>
      <c r="G336" s="68" t="s">
        <v>410</v>
      </c>
      <c r="H336" s="246">
        <v>1867</v>
      </c>
      <c r="I336" s="77">
        <v>0.41</v>
      </c>
      <c r="J336" s="241">
        <f t="shared" si="29"/>
        <v>1101.5300000000002</v>
      </c>
      <c r="K336" s="267">
        <f>IF(J336=" "," ",IF(J336=0," ",J336/Currency!$C$11))</f>
        <v>1133.0281835013375</v>
      </c>
      <c r="L336" s="70">
        <f>IF(J336=" "," ",IF(J336=0," ",$J336*VLOOKUP($L$9,Currency!$A$3:$C$8,3,0)))</f>
        <v>724.4048401946601</v>
      </c>
      <c r="M336" s="63">
        <f t="shared" si="32"/>
        <v>0.46</v>
      </c>
      <c r="N336" s="265">
        <f t="shared" si="30"/>
        <v>1008</v>
      </c>
      <c r="O336" s="37"/>
      <c r="P336" s="65" t="s">
        <v>479</v>
      </c>
      <c r="Q336" s="65" t="s">
        <v>479</v>
      </c>
      <c r="R336" s="65" t="s">
        <v>479</v>
      </c>
      <c r="S336" s="65" t="s">
        <v>479</v>
      </c>
      <c r="T336" s="65" t="s">
        <v>479</v>
      </c>
      <c r="U336" s="65" t="s">
        <v>479</v>
      </c>
    </row>
    <row r="337" spans="1:21" ht="25.5" customHeight="1">
      <c r="A337" s="61" t="str">
        <f aca="true" t="shared" si="33" ref="A337:A350">IF(P337="X","C",IF(Q337="X","C",IF(R337="X","C",IF(S337="X","C",IF(T337="X","C",IF(U337="X","C"," "))))))</f>
        <v> </v>
      </c>
      <c r="B337" s="66"/>
      <c r="C337" s="99" t="s">
        <v>1196</v>
      </c>
      <c r="D337" s="76"/>
      <c r="E337" s="324" t="s">
        <v>479</v>
      </c>
      <c r="F337" s="324"/>
      <c r="G337" s="68"/>
      <c r="H337" s="246"/>
      <c r="I337" s="77"/>
      <c r="J337" s="241" t="str">
        <f t="shared" si="29"/>
        <v> </v>
      </c>
      <c r="K337" s="267" t="str">
        <f>IF(J337=" "," ",IF(J337=0," ",J337/Currency!$C$11))</f>
        <v> </v>
      </c>
      <c r="L337" s="70" t="str">
        <f>IF(J337=" "," ",IF(J337=0," ",$J337*VLOOKUP($L$9,Currency!$A$3:$C$8,3,0)))</f>
        <v> </v>
      </c>
      <c r="M337" s="63" t="str">
        <f t="shared" si="32"/>
        <v> </v>
      </c>
      <c r="N337" s="265" t="str">
        <f t="shared" si="30"/>
        <v> </v>
      </c>
      <c r="O337" s="37"/>
      <c r="P337" s="65" t="s">
        <v>479</v>
      </c>
      <c r="Q337" s="65" t="s">
        <v>479</v>
      </c>
      <c r="R337" s="65" t="s">
        <v>479</v>
      </c>
      <c r="S337" s="65" t="s">
        <v>479</v>
      </c>
      <c r="T337" s="65" t="s">
        <v>479</v>
      </c>
      <c r="U337" s="65" t="s">
        <v>479</v>
      </c>
    </row>
    <row r="338" spans="1:21" ht="25.5" customHeight="1">
      <c r="A338" s="61" t="str">
        <f t="shared" si="33"/>
        <v> </v>
      </c>
      <c r="B338" s="66" t="s">
        <v>1746</v>
      </c>
      <c r="C338" s="72" t="s">
        <v>1215</v>
      </c>
      <c r="D338" s="76" t="s">
        <v>1175</v>
      </c>
      <c r="E338" s="324" t="s">
        <v>1224</v>
      </c>
      <c r="F338" s="324" t="s">
        <v>834</v>
      </c>
      <c r="G338" s="68" t="s">
        <v>410</v>
      </c>
      <c r="H338" s="246">
        <v>734</v>
      </c>
      <c r="I338" s="77">
        <v>0.41</v>
      </c>
      <c r="J338" s="241">
        <f t="shared" si="29"/>
        <v>433.06000000000006</v>
      </c>
      <c r="K338" s="267">
        <f>IF(J338=" "," ",IF(J338=0," ",J338/Currency!$C$11))</f>
        <v>445.44332441884393</v>
      </c>
      <c r="L338" s="70">
        <f>IF(J338=" "," ",IF(J338=0," ",$J338*VLOOKUP($L$9,Currency!$A$3:$C$8,3,0)))</f>
        <v>284.79547547020917</v>
      </c>
      <c r="M338" s="63">
        <f t="shared" si="32"/>
        <v>0.46</v>
      </c>
      <c r="N338" s="265">
        <f t="shared" si="30"/>
        <v>396</v>
      </c>
      <c r="O338" s="37"/>
      <c r="P338" s="65" t="s">
        <v>479</v>
      </c>
      <c r="Q338" s="65" t="s">
        <v>479</v>
      </c>
      <c r="R338" s="65" t="s">
        <v>479</v>
      </c>
      <c r="S338" s="65" t="s">
        <v>479</v>
      </c>
      <c r="T338" s="65" t="s">
        <v>479</v>
      </c>
      <c r="U338" s="65" t="s">
        <v>479</v>
      </c>
    </row>
    <row r="339" spans="1:21" ht="25.5" customHeight="1">
      <c r="A339" s="61" t="str">
        <f t="shared" si="33"/>
        <v> </v>
      </c>
      <c r="B339" s="66" t="s">
        <v>237</v>
      </c>
      <c r="C339" s="72" t="s">
        <v>238</v>
      </c>
      <c r="D339" s="76" t="s">
        <v>1175</v>
      </c>
      <c r="E339" s="324" t="s">
        <v>1224</v>
      </c>
      <c r="F339" s="324" t="s">
        <v>834</v>
      </c>
      <c r="G339" s="68" t="s">
        <v>410</v>
      </c>
      <c r="H339" s="246">
        <v>52</v>
      </c>
      <c r="I339" s="77">
        <v>0.41</v>
      </c>
      <c r="J339" s="241">
        <f t="shared" si="29"/>
        <v>30.680000000000003</v>
      </c>
      <c r="K339" s="267">
        <f>IF(J339=" "," ",IF(J339=0," ",J339/Currency!$C$11))</f>
        <v>31.557292738119735</v>
      </c>
      <c r="L339" s="70">
        <f>IF(J339=" "," ",IF(J339=0," ",$J339*VLOOKUP($L$9,Currency!$A$3:$C$8,3,0)))</f>
        <v>20.176246218597925</v>
      </c>
      <c r="M339" s="63">
        <f t="shared" si="32"/>
        <v>0.46</v>
      </c>
      <c r="N339" s="265">
        <f t="shared" si="30"/>
        <v>28</v>
      </c>
      <c r="O339" s="37"/>
      <c r="P339" s="65" t="s">
        <v>479</v>
      </c>
      <c r="Q339" s="65" t="s">
        <v>479</v>
      </c>
      <c r="R339" s="65" t="s">
        <v>479</v>
      </c>
      <c r="S339" s="65" t="s">
        <v>479</v>
      </c>
      <c r="T339" s="65" t="s">
        <v>479</v>
      </c>
      <c r="U339" s="65" t="s">
        <v>479</v>
      </c>
    </row>
    <row r="340" spans="1:21" ht="25.5" customHeight="1">
      <c r="A340" s="61" t="str">
        <f t="shared" si="33"/>
        <v> </v>
      </c>
      <c r="B340" s="66"/>
      <c r="C340" s="99" t="s">
        <v>1197</v>
      </c>
      <c r="D340" s="76"/>
      <c r="E340" s="324" t="s">
        <v>479</v>
      </c>
      <c r="F340" s="324"/>
      <c r="G340" s="68"/>
      <c r="H340" s="246"/>
      <c r="I340" s="77"/>
      <c r="J340" s="241" t="str">
        <f t="shared" si="29"/>
        <v> </v>
      </c>
      <c r="K340" s="267" t="str">
        <f>IF(J340=" "," ",IF(J340=0," ",J340/Currency!$C$11))</f>
        <v> </v>
      </c>
      <c r="L340" s="70" t="str">
        <f>IF(J340=" "," ",IF(J340=0," ",$J340*VLOOKUP($L$9,Currency!$A$3:$C$8,3,0)))</f>
        <v> </v>
      </c>
      <c r="M340" s="63" t="str">
        <f t="shared" si="32"/>
        <v> </v>
      </c>
      <c r="N340" s="265" t="str">
        <f t="shared" si="30"/>
        <v> </v>
      </c>
      <c r="O340" s="37"/>
      <c r="P340" s="65" t="s">
        <v>479</v>
      </c>
      <c r="Q340" s="65" t="s">
        <v>479</v>
      </c>
      <c r="R340" s="65" t="s">
        <v>479</v>
      </c>
      <c r="S340" s="65" t="s">
        <v>479</v>
      </c>
      <c r="T340" s="65" t="s">
        <v>479</v>
      </c>
      <c r="U340" s="65" t="s">
        <v>479</v>
      </c>
    </row>
    <row r="341" spans="1:21" ht="25.5" customHeight="1">
      <c r="A341" s="61" t="str">
        <f t="shared" si="33"/>
        <v> </v>
      </c>
      <c r="B341" s="66" t="s">
        <v>2479</v>
      </c>
      <c r="C341" s="72" t="s">
        <v>1216</v>
      </c>
      <c r="D341" s="67" t="s">
        <v>1175</v>
      </c>
      <c r="E341" s="324" t="s">
        <v>1224</v>
      </c>
      <c r="F341" s="324" t="s">
        <v>834</v>
      </c>
      <c r="G341" s="68" t="s">
        <v>410</v>
      </c>
      <c r="H341" s="246">
        <v>100</v>
      </c>
      <c r="I341" s="77">
        <v>0.41</v>
      </c>
      <c r="J341" s="241">
        <f t="shared" si="29"/>
        <v>59.00000000000001</v>
      </c>
      <c r="K341" s="267">
        <f>IF(J341=" "," ",IF(J341=0," ",J341/Currency!$C$11))</f>
        <v>60.68710141946103</v>
      </c>
      <c r="L341" s="70">
        <f>IF(J341=" "," ",IF(J341=0," ",$J341*VLOOKUP($L$9,Currency!$A$3:$C$8,3,0)))</f>
        <v>38.8004734973037</v>
      </c>
      <c r="M341" s="63">
        <f t="shared" si="32"/>
        <v>0.46</v>
      </c>
      <c r="N341" s="265">
        <f t="shared" si="30"/>
        <v>54</v>
      </c>
      <c r="O341" s="37"/>
      <c r="P341" s="65" t="s">
        <v>479</v>
      </c>
      <c r="Q341" s="65" t="s">
        <v>479</v>
      </c>
      <c r="R341" s="65" t="s">
        <v>479</v>
      </c>
      <c r="S341" s="65" t="s">
        <v>479</v>
      </c>
      <c r="T341" s="65" t="s">
        <v>479</v>
      </c>
      <c r="U341" s="65" t="s">
        <v>479</v>
      </c>
    </row>
    <row r="342" spans="1:21" ht="25.5" customHeight="1">
      <c r="A342" s="61" t="str">
        <f t="shared" si="33"/>
        <v> </v>
      </c>
      <c r="B342" s="66" t="s">
        <v>1802</v>
      </c>
      <c r="C342" s="72" t="s">
        <v>1217</v>
      </c>
      <c r="D342" s="67" t="s">
        <v>1175</v>
      </c>
      <c r="E342" s="324" t="s">
        <v>1224</v>
      </c>
      <c r="F342" s="324" t="s">
        <v>834</v>
      </c>
      <c r="G342" s="68" t="s">
        <v>410</v>
      </c>
      <c r="H342" s="246">
        <v>83</v>
      </c>
      <c r="I342" s="77">
        <v>0.41</v>
      </c>
      <c r="J342" s="241">
        <f t="shared" si="29"/>
        <v>48.970000000000006</v>
      </c>
      <c r="K342" s="267">
        <f>IF(J342=" "," ",IF(J342=0," ",J342/Currency!$C$11))</f>
        <v>50.370294178152655</v>
      </c>
      <c r="L342" s="70">
        <f>IF(J342=" "," ",IF(J342=0," ",$J342*VLOOKUP($L$9,Currency!$A$3:$C$8,3,0)))</f>
        <v>32.204393002762075</v>
      </c>
      <c r="M342" s="63">
        <f t="shared" si="32"/>
        <v>0.46</v>
      </c>
      <c r="N342" s="265">
        <f t="shared" si="30"/>
        <v>45</v>
      </c>
      <c r="O342" s="37"/>
      <c r="P342" s="65" t="s">
        <v>479</v>
      </c>
      <c r="Q342" s="65" t="s">
        <v>479</v>
      </c>
      <c r="R342" s="65" t="s">
        <v>479</v>
      </c>
      <c r="S342" s="65" t="s">
        <v>479</v>
      </c>
      <c r="T342" s="65" t="s">
        <v>479</v>
      </c>
      <c r="U342" s="65" t="s">
        <v>479</v>
      </c>
    </row>
    <row r="343" spans="1:21" ht="25.5" customHeight="1">
      <c r="A343" s="61" t="str">
        <f t="shared" si="33"/>
        <v> </v>
      </c>
      <c r="B343" s="66" t="s">
        <v>1385</v>
      </c>
      <c r="C343" s="72" t="s">
        <v>1491</v>
      </c>
      <c r="D343" s="67" t="s">
        <v>1175</v>
      </c>
      <c r="E343" s="324" t="s">
        <v>1224</v>
      </c>
      <c r="F343" s="324" t="s">
        <v>834</v>
      </c>
      <c r="G343" s="68" t="s">
        <v>410</v>
      </c>
      <c r="H343" s="246">
        <v>83</v>
      </c>
      <c r="I343" s="77">
        <v>0.41</v>
      </c>
      <c r="J343" s="241">
        <f t="shared" si="29"/>
        <v>48.970000000000006</v>
      </c>
      <c r="K343" s="267">
        <f>IF(J343=" "," ",IF(J343=0," ",J343/Currency!$C$11))</f>
        <v>50.370294178152655</v>
      </c>
      <c r="L343" s="70">
        <f>IF(J343=" "," ",IF(J343=0," ",$J343*VLOOKUP($L$9,Currency!$A$3:$C$8,3,0)))</f>
        <v>32.204393002762075</v>
      </c>
      <c r="M343" s="63">
        <f t="shared" si="32"/>
        <v>0.46</v>
      </c>
      <c r="N343" s="265">
        <f t="shared" si="30"/>
        <v>45</v>
      </c>
      <c r="O343" s="37"/>
      <c r="P343" s="65" t="s">
        <v>479</v>
      </c>
      <c r="Q343" s="65" t="s">
        <v>479</v>
      </c>
      <c r="R343" s="65" t="s">
        <v>479</v>
      </c>
      <c r="S343" s="65" t="s">
        <v>479</v>
      </c>
      <c r="T343" s="65" t="s">
        <v>479</v>
      </c>
      <c r="U343" s="65" t="s">
        <v>479</v>
      </c>
    </row>
    <row r="344" spans="1:21" ht="25.5" customHeight="1">
      <c r="A344" s="61" t="str">
        <f t="shared" si="33"/>
        <v> </v>
      </c>
      <c r="B344" s="66" t="s">
        <v>2159</v>
      </c>
      <c r="C344" s="88" t="s">
        <v>1584</v>
      </c>
      <c r="D344" s="76" t="s">
        <v>1175</v>
      </c>
      <c r="E344" s="324" t="s">
        <v>1224</v>
      </c>
      <c r="F344" s="324" t="s">
        <v>834</v>
      </c>
      <c r="G344" s="68" t="s">
        <v>410</v>
      </c>
      <c r="H344" s="246">
        <v>62</v>
      </c>
      <c r="I344" s="77">
        <v>0.41</v>
      </c>
      <c r="J344" s="241">
        <f t="shared" si="29"/>
        <v>36.580000000000005</v>
      </c>
      <c r="K344" s="267">
        <f>IF(J344=" "," ",IF(J344=0," ",J344/Currency!$C$11))</f>
        <v>37.62600288006584</v>
      </c>
      <c r="L344" s="70">
        <f>IF(J344=" "," ",IF(J344=0," ",$J344*VLOOKUP($L$9,Currency!$A$3:$C$8,3,0)))</f>
        <v>24.056293568328297</v>
      </c>
      <c r="M344" s="63">
        <f t="shared" si="32"/>
        <v>0.46</v>
      </c>
      <c r="N344" s="265">
        <f t="shared" si="30"/>
        <v>33</v>
      </c>
      <c r="O344" s="37"/>
      <c r="P344" s="65" t="s">
        <v>479</v>
      </c>
      <c r="Q344" s="65" t="s">
        <v>479</v>
      </c>
      <c r="R344" s="65" t="s">
        <v>479</v>
      </c>
      <c r="S344" s="65" t="s">
        <v>479</v>
      </c>
      <c r="T344" s="65" t="s">
        <v>479</v>
      </c>
      <c r="U344" s="65" t="s">
        <v>479</v>
      </c>
    </row>
    <row r="345" spans="1:21" ht="25.5" customHeight="1">
      <c r="A345" s="61" t="str">
        <f t="shared" si="33"/>
        <v> </v>
      </c>
      <c r="B345" s="66" t="s">
        <v>1585</v>
      </c>
      <c r="C345" s="88" t="s">
        <v>1586</v>
      </c>
      <c r="D345" s="76" t="s">
        <v>1175</v>
      </c>
      <c r="E345" s="324" t="s">
        <v>1224</v>
      </c>
      <c r="F345" s="324" t="s">
        <v>834</v>
      </c>
      <c r="G345" s="68" t="s">
        <v>410</v>
      </c>
      <c r="H345" s="246">
        <v>72</v>
      </c>
      <c r="I345" s="77">
        <v>0.41</v>
      </c>
      <c r="J345" s="241">
        <f t="shared" si="29"/>
        <v>42.480000000000004</v>
      </c>
      <c r="K345" s="267">
        <f>IF(J345=" "," ",IF(J345=0," ",J345/Currency!$C$11))</f>
        <v>43.69471302201194</v>
      </c>
      <c r="L345" s="70">
        <f>IF(J345=" "," ",IF(J345=0," ",$J345*VLOOKUP($L$9,Currency!$A$3:$C$8,3,0)))</f>
        <v>27.936340918058665</v>
      </c>
      <c r="M345" s="63">
        <f t="shared" si="32"/>
        <v>0.46</v>
      </c>
      <c r="N345" s="265">
        <f t="shared" si="30"/>
        <v>39</v>
      </c>
      <c r="O345" s="37"/>
      <c r="P345" s="65" t="s">
        <v>479</v>
      </c>
      <c r="Q345" s="65" t="s">
        <v>479</v>
      </c>
      <c r="R345" s="65" t="s">
        <v>479</v>
      </c>
      <c r="S345" s="65" t="s">
        <v>479</v>
      </c>
      <c r="T345" s="65" t="s">
        <v>479</v>
      </c>
      <c r="U345" s="65" t="s">
        <v>479</v>
      </c>
    </row>
    <row r="346" spans="1:21" ht="25.5" customHeight="1">
      <c r="A346" s="61" t="str">
        <f t="shared" si="33"/>
        <v> </v>
      </c>
      <c r="B346" s="66" t="s">
        <v>1587</v>
      </c>
      <c r="C346" s="88" t="s">
        <v>2521</v>
      </c>
      <c r="D346" s="76" t="s">
        <v>1175</v>
      </c>
      <c r="E346" s="324" t="s">
        <v>1224</v>
      </c>
      <c r="F346" s="324" t="s">
        <v>834</v>
      </c>
      <c r="G346" s="68" t="s">
        <v>410</v>
      </c>
      <c r="H346" s="246">
        <v>104</v>
      </c>
      <c r="I346" s="77">
        <v>0.41</v>
      </c>
      <c r="J346" s="241">
        <f t="shared" si="29"/>
        <v>61.36000000000001</v>
      </c>
      <c r="K346" s="267">
        <f>IF(J346=" "," ",IF(J346=0," ",J346/Currency!$C$11))</f>
        <v>63.11458547623947</v>
      </c>
      <c r="L346" s="70">
        <f>IF(J346=" "," ",IF(J346=0," ",$J346*VLOOKUP($L$9,Currency!$A$3:$C$8,3,0)))</f>
        <v>40.35249243719585</v>
      </c>
      <c r="M346" s="63">
        <f t="shared" si="32"/>
        <v>0.46</v>
      </c>
      <c r="N346" s="265">
        <f t="shared" si="30"/>
        <v>56</v>
      </c>
      <c r="O346" s="37"/>
      <c r="P346" s="65" t="s">
        <v>479</v>
      </c>
      <c r="Q346" s="65" t="s">
        <v>479</v>
      </c>
      <c r="R346" s="65" t="s">
        <v>479</v>
      </c>
      <c r="S346" s="65" t="s">
        <v>479</v>
      </c>
      <c r="T346" s="65" t="s">
        <v>479</v>
      </c>
      <c r="U346" s="65" t="s">
        <v>479</v>
      </c>
    </row>
    <row r="347" spans="1:21" ht="25.5" customHeight="1">
      <c r="A347" s="61" t="str">
        <f t="shared" si="33"/>
        <v> </v>
      </c>
      <c r="B347" s="66" t="s">
        <v>1588</v>
      </c>
      <c r="C347" s="88" t="s">
        <v>1589</v>
      </c>
      <c r="D347" s="76" t="s">
        <v>1175</v>
      </c>
      <c r="E347" s="324" t="s">
        <v>1224</v>
      </c>
      <c r="F347" s="324" t="s">
        <v>834</v>
      </c>
      <c r="G347" s="68" t="s">
        <v>410</v>
      </c>
      <c r="H347" s="246">
        <v>520</v>
      </c>
      <c r="I347" s="77">
        <v>0.41</v>
      </c>
      <c r="J347" s="241">
        <f t="shared" si="29"/>
        <v>306.80000000000007</v>
      </c>
      <c r="K347" s="267">
        <f>IF(J347=" "," ",IF(J347=0," ",J347/Currency!$C$11))</f>
        <v>315.57292738119736</v>
      </c>
      <c r="L347" s="70">
        <f>IF(J347=" "," ",IF(J347=0," ",$J347*VLOOKUP($L$9,Currency!$A$3:$C$8,3,0)))</f>
        <v>201.76246218597927</v>
      </c>
      <c r="M347" s="63">
        <f t="shared" si="32"/>
        <v>0.46</v>
      </c>
      <c r="N347" s="265">
        <f t="shared" si="30"/>
        <v>281</v>
      </c>
      <c r="O347" s="37"/>
      <c r="P347" s="65" t="s">
        <v>479</v>
      </c>
      <c r="Q347" s="65" t="s">
        <v>479</v>
      </c>
      <c r="R347" s="65" t="s">
        <v>479</v>
      </c>
      <c r="S347" s="65" t="s">
        <v>479</v>
      </c>
      <c r="T347" s="65" t="s">
        <v>479</v>
      </c>
      <c r="U347" s="65" t="s">
        <v>479</v>
      </c>
    </row>
    <row r="348" spans="1:21" ht="25.5" customHeight="1">
      <c r="A348" s="61" t="str">
        <f>IF(P348="X","C",IF(Q348="X","C",IF(R348="X","C",IF(S348="X","C",IF(T348="X","C",IF(U348="X","C"," "))))))</f>
        <v> </v>
      </c>
      <c r="B348" s="66" t="s">
        <v>389</v>
      </c>
      <c r="C348" s="88" t="s">
        <v>390</v>
      </c>
      <c r="D348" s="76" t="s">
        <v>1175</v>
      </c>
      <c r="E348" s="324" t="s">
        <v>1224</v>
      </c>
      <c r="F348" s="324" t="s">
        <v>834</v>
      </c>
      <c r="G348" s="68" t="s">
        <v>410</v>
      </c>
      <c r="H348" s="246">
        <v>199</v>
      </c>
      <c r="I348" s="77">
        <v>0.41</v>
      </c>
      <c r="J348" s="241">
        <f>IF(H348=" "," ",IF(H348=0," ",H348*(1-I348)))</f>
        <v>117.41000000000001</v>
      </c>
      <c r="K348" s="267">
        <f>IF(J348=" "," ",IF(J348=0," ",J348/Currency!$C$11))</f>
        <v>120.76733182472744</v>
      </c>
      <c r="L348" s="70">
        <f>IF(J348=" "," ",IF(J348=0," ",$J348*VLOOKUP($L$9,Currency!$A$3:$C$8,3,0)))</f>
        <v>77.21294225963436</v>
      </c>
      <c r="M348" s="63">
        <f t="shared" si="32"/>
        <v>0.46</v>
      </c>
      <c r="N348" s="265">
        <f>IF(M348=" "," ",IF(M348=0," ",ROUND(H348*(1-M348),0)))</f>
        <v>107</v>
      </c>
      <c r="O348" s="37"/>
      <c r="P348" s="65" t="s">
        <v>479</v>
      </c>
      <c r="Q348" s="65" t="s">
        <v>479</v>
      </c>
      <c r="R348" s="65" t="s">
        <v>479</v>
      </c>
      <c r="S348" s="65" t="s">
        <v>479</v>
      </c>
      <c r="T348" s="65" t="s">
        <v>479</v>
      </c>
      <c r="U348" s="65" t="s">
        <v>479</v>
      </c>
    </row>
    <row r="349" spans="1:21" ht="25.5" customHeight="1">
      <c r="A349" s="61" t="str">
        <f t="shared" si="33"/>
        <v> </v>
      </c>
      <c r="B349" s="66" t="s">
        <v>2719</v>
      </c>
      <c r="C349" s="88" t="s">
        <v>962</v>
      </c>
      <c r="D349" s="76" t="s">
        <v>1175</v>
      </c>
      <c r="E349" s="324" t="s">
        <v>1224</v>
      </c>
      <c r="F349" s="324" t="s">
        <v>834</v>
      </c>
      <c r="G349" s="68" t="s">
        <v>410</v>
      </c>
      <c r="H349" s="246">
        <v>398</v>
      </c>
      <c r="I349" s="77">
        <v>0.41</v>
      </c>
      <c r="J349" s="241">
        <f t="shared" si="29"/>
        <v>234.82000000000002</v>
      </c>
      <c r="K349" s="267">
        <f>IF(J349=" "," ",IF(J349=0," ",J349/Currency!$C$11))</f>
        <v>241.53466364945487</v>
      </c>
      <c r="L349" s="70">
        <f>IF(J349=" "," ",IF(J349=0," ",$J349*VLOOKUP($L$9,Currency!$A$3:$C$8,3,0)))</f>
        <v>154.42588451926872</v>
      </c>
      <c r="M349" s="63">
        <f t="shared" si="32"/>
        <v>0.46</v>
      </c>
      <c r="N349" s="265">
        <f t="shared" si="30"/>
        <v>215</v>
      </c>
      <c r="O349" s="37"/>
      <c r="P349" s="65" t="s">
        <v>479</v>
      </c>
      <c r="Q349" s="65" t="s">
        <v>479</v>
      </c>
      <c r="R349" s="65" t="s">
        <v>479</v>
      </c>
      <c r="S349" s="65" t="s">
        <v>479</v>
      </c>
      <c r="T349" s="65" t="s">
        <v>479</v>
      </c>
      <c r="U349" s="65" t="s">
        <v>479</v>
      </c>
    </row>
    <row r="350" spans="1:21" ht="25.5" customHeight="1">
      <c r="A350" s="61" t="str">
        <f t="shared" si="33"/>
        <v> </v>
      </c>
      <c r="B350" s="66"/>
      <c r="C350" s="99" t="s">
        <v>1198</v>
      </c>
      <c r="D350" s="76"/>
      <c r="E350" s="324" t="s">
        <v>479</v>
      </c>
      <c r="F350" s="324"/>
      <c r="G350" s="68"/>
      <c r="H350" s="246"/>
      <c r="I350" s="77"/>
      <c r="J350" s="241" t="str">
        <f t="shared" si="29"/>
        <v> </v>
      </c>
      <c r="K350" s="267" t="str">
        <f>IF(J350=" "," ",IF(J350=0," ",J350/Currency!$C$11))</f>
        <v> </v>
      </c>
      <c r="L350" s="70" t="str">
        <f>IF(J350=" "," ",IF(J350=0," ",$J350*VLOOKUP($L$9,Currency!$A$3:$C$8,3,0)))</f>
        <v> </v>
      </c>
      <c r="M350" s="63" t="str">
        <f t="shared" si="32"/>
        <v> </v>
      </c>
      <c r="N350" s="265" t="str">
        <f t="shared" si="30"/>
        <v> </v>
      </c>
      <c r="O350" s="37"/>
      <c r="P350" s="65" t="s">
        <v>479</v>
      </c>
      <c r="Q350" s="65" t="s">
        <v>479</v>
      </c>
      <c r="R350" s="65" t="s">
        <v>479</v>
      </c>
      <c r="S350" s="65" t="s">
        <v>479</v>
      </c>
      <c r="T350" s="65" t="s">
        <v>479</v>
      </c>
      <c r="U350" s="65" t="s">
        <v>479</v>
      </c>
    </row>
    <row r="351" spans="1:21" ht="25.5" customHeight="1">
      <c r="A351" s="61" t="s">
        <v>1710</v>
      </c>
      <c r="B351" s="66" t="s">
        <v>1590</v>
      </c>
      <c r="C351" s="72" t="s">
        <v>2316</v>
      </c>
      <c r="D351" s="76" t="s">
        <v>1175</v>
      </c>
      <c r="E351" s="324" t="s">
        <v>1224</v>
      </c>
      <c r="F351" s="324" t="s">
        <v>834</v>
      </c>
      <c r="G351" s="68" t="s">
        <v>410</v>
      </c>
      <c r="H351" s="246">
        <v>186</v>
      </c>
      <c r="I351" s="77">
        <v>0.41</v>
      </c>
      <c r="J351" s="241">
        <f t="shared" si="29"/>
        <v>109.74000000000001</v>
      </c>
      <c r="K351" s="267">
        <f>IF(J351=" "," ",IF(J351=0," ",J351/Currency!$C$11))</f>
        <v>112.8780086401975</v>
      </c>
      <c r="L351" s="70">
        <f>IF(J351=" "," ",IF(J351=0," ",$J351*VLOOKUP($L$9,Currency!$A$3:$C$8,3,0)))</f>
        <v>72.16888070498489</v>
      </c>
      <c r="M351" s="63">
        <f t="shared" si="32"/>
        <v>0.46</v>
      </c>
      <c r="N351" s="265">
        <f t="shared" si="30"/>
        <v>100</v>
      </c>
      <c r="O351" s="37"/>
      <c r="P351" s="65" t="s">
        <v>479</v>
      </c>
      <c r="Q351" s="65" t="s">
        <v>479</v>
      </c>
      <c r="R351" s="65" t="s">
        <v>479</v>
      </c>
      <c r="S351" s="65" t="s">
        <v>479</v>
      </c>
      <c r="T351" s="65" t="s">
        <v>479</v>
      </c>
      <c r="U351" s="65" t="s">
        <v>479</v>
      </c>
    </row>
    <row r="352" spans="1:21" ht="25.5" customHeight="1">
      <c r="A352" s="61" t="s">
        <v>959</v>
      </c>
      <c r="B352" s="66" t="s">
        <v>1252</v>
      </c>
      <c r="C352" s="88" t="s">
        <v>1253</v>
      </c>
      <c r="D352" s="76" t="s">
        <v>1175</v>
      </c>
      <c r="E352" s="324" t="s">
        <v>1224</v>
      </c>
      <c r="F352" s="324" t="s">
        <v>834</v>
      </c>
      <c r="G352" s="68" t="s">
        <v>410</v>
      </c>
      <c r="H352" s="246">
        <v>1066</v>
      </c>
      <c r="I352" s="77">
        <v>0.41</v>
      </c>
      <c r="J352" s="241">
        <f t="shared" si="29"/>
        <v>628.94</v>
      </c>
      <c r="K352" s="267">
        <f>IF(J352=" "," ",IF(J352=0," ",J352/Currency!$C$11))</f>
        <v>646.9245011314546</v>
      </c>
      <c r="L352" s="70">
        <f>IF(J352=" "," ",IF(J352=0," ",$J352*VLOOKUP($L$9,Currency!$A$3:$C$8,3,0)))</f>
        <v>413.61304748125747</v>
      </c>
      <c r="M352" s="63">
        <f t="shared" si="32"/>
        <v>0.46</v>
      </c>
      <c r="N352" s="265">
        <f t="shared" si="30"/>
        <v>576</v>
      </c>
      <c r="O352" s="37"/>
      <c r="P352" s="65" t="s">
        <v>479</v>
      </c>
      <c r="Q352" s="65" t="s">
        <v>479</v>
      </c>
      <c r="R352" s="65" t="s">
        <v>479</v>
      </c>
      <c r="S352" s="65" t="s">
        <v>479</v>
      </c>
      <c r="T352" s="65" t="s">
        <v>479</v>
      </c>
      <c r="U352" s="65" t="s">
        <v>479</v>
      </c>
    </row>
    <row r="353" spans="1:21" ht="25.5" customHeight="1">
      <c r="A353" s="61" t="s">
        <v>911</v>
      </c>
      <c r="B353" s="66" t="s">
        <v>2505</v>
      </c>
      <c r="C353" s="186" t="s">
        <v>1957</v>
      </c>
      <c r="D353" s="76" t="s">
        <v>1175</v>
      </c>
      <c r="E353" s="324" t="s">
        <v>1224</v>
      </c>
      <c r="F353" s="324" t="s">
        <v>834</v>
      </c>
      <c r="G353" s="68" t="s">
        <v>410</v>
      </c>
      <c r="H353" s="246">
        <v>6939</v>
      </c>
      <c r="I353" s="77">
        <v>0.41</v>
      </c>
      <c r="J353" s="241">
        <f t="shared" si="29"/>
        <v>4094.0100000000007</v>
      </c>
      <c r="K353" s="267">
        <f>IF(J353=" "," ",IF(J353=0," ",J353/Currency!$C$11))</f>
        <v>4211.077967496401</v>
      </c>
      <c r="L353" s="70">
        <f>IF(J353=" "," ",IF(J353=0," ",$J353*VLOOKUP($L$9,Currency!$A$3:$C$8,3,0)))</f>
        <v>2692.364855977904</v>
      </c>
      <c r="M353" s="63">
        <f t="shared" si="32"/>
        <v>0.46</v>
      </c>
      <c r="N353" s="265">
        <f t="shared" si="30"/>
        <v>3747</v>
      </c>
      <c r="O353" s="37"/>
      <c r="P353" s="65" t="s">
        <v>479</v>
      </c>
      <c r="Q353" s="65" t="s">
        <v>479</v>
      </c>
      <c r="R353" s="65" t="s">
        <v>479</v>
      </c>
      <c r="S353" s="65" t="s">
        <v>479</v>
      </c>
      <c r="T353" s="65" t="s">
        <v>479</v>
      </c>
      <c r="U353" s="65" t="s">
        <v>479</v>
      </c>
    </row>
    <row r="354" spans="1:21" ht="25.5" customHeight="1">
      <c r="A354" s="61" t="s">
        <v>1710</v>
      </c>
      <c r="B354" s="66" t="s">
        <v>1254</v>
      </c>
      <c r="C354" s="88" t="s">
        <v>2741</v>
      </c>
      <c r="D354" s="76" t="s">
        <v>1175</v>
      </c>
      <c r="E354" s="324" t="s">
        <v>1224</v>
      </c>
      <c r="F354" s="324" t="s">
        <v>834</v>
      </c>
      <c r="G354" s="68" t="s">
        <v>410</v>
      </c>
      <c r="H354" s="246">
        <v>186</v>
      </c>
      <c r="I354" s="77">
        <v>0.41</v>
      </c>
      <c r="J354" s="241">
        <f t="shared" si="29"/>
        <v>109.74000000000001</v>
      </c>
      <c r="K354" s="267">
        <f>IF(J354=" "," ",IF(J354=0," ",J354/Currency!$C$11))</f>
        <v>112.8780086401975</v>
      </c>
      <c r="L354" s="70">
        <f>IF(J354=" "," ",IF(J354=0," ",$J354*VLOOKUP($L$9,Currency!$A$3:$C$8,3,0)))</f>
        <v>72.16888070498489</v>
      </c>
      <c r="M354" s="63">
        <f t="shared" si="32"/>
        <v>0.46</v>
      </c>
      <c r="N354" s="265">
        <f t="shared" si="30"/>
        <v>100</v>
      </c>
      <c r="O354" s="37"/>
      <c r="P354" s="65" t="s">
        <v>479</v>
      </c>
      <c r="Q354" s="65" t="s">
        <v>479</v>
      </c>
      <c r="R354" s="65" t="s">
        <v>479</v>
      </c>
      <c r="S354" s="65" t="s">
        <v>479</v>
      </c>
      <c r="T354" s="65" t="s">
        <v>479</v>
      </c>
      <c r="U354" s="65" t="s">
        <v>479</v>
      </c>
    </row>
    <row r="355" spans="1:21" ht="25.5" customHeight="1">
      <c r="A355" s="61" t="s">
        <v>959</v>
      </c>
      <c r="B355" s="66" t="s">
        <v>755</v>
      </c>
      <c r="C355" s="88" t="s">
        <v>2740</v>
      </c>
      <c r="D355" s="76" t="s">
        <v>1175</v>
      </c>
      <c r="E355" s="324" t="s">
        <v>1224</v>
      </c>
      <c r="F355" s="324" t="s">
        <v>834</v>
      </c>
      <c r="G355" s="68" t="s">
        <v>410</v>
      </c>
      <c r="H355" s="246">
        <v>1066</v>
      </c>
      <c r="I355" s="77">
        <v>0.41</v>
      </c>
      <c r="J355" s="241">
        <f t="shared" si="29"/>
        <v>628.94</v>
      </c>
      <c r="K355" s="267">
        <f>IF(J355=" "," ",IF(J355=0," ",J355/Currency!$C$11))</f>
        <v>646.9245011314546</v>
      </c>
      <c r="L355" s="70">
        <f>IF(J355=" "," ",IF(J355=0," ",$J355*VLOOKUP($L$9,Currency!$A$3:$C$8,3,0)))</f>
        <v>413.61304748125747</v>
      </c>
      <c r="M355" s="63">
        <f t="shared" si="32"/>
        <v>0.46</v>
      </c>
      <c r="N355" s="265">
        <f t="shared" si="30"/>
        <v>576</v>
      </c>
      <c r="O355" s="37"/>
      <c r="P355" s="65" t="s">
        <v>479</v>
      </c>
      <c r="Q355" s="65" t="s">
        <v>479</v>
      </c>
      <c r="R355" s="65" t="s">
        <v>479</v>
      </c>
      <c r="S355" s="65" t="s">
        <v>479</v>
      </c>
      <c r="T355" s="65" t="s">
        <v>479</v>
      </c>
      <c r="U355" s="65" t="s">
        <v>479</v>
      </c>
    </row>
    <row r="356" spans="1:21" ht="25.5" customHeight="1">
      <c r="A356" s="61" t="s">
        <v>479</v>
      </c>
      <c r="B356" s="66"/>
      <c r="C356" s="99" t="s">
        <v>1199</v>
      </c>
      <c r="D356" s="76"/>
      <c r="E356" s="324" t="s">
        <v>479</v>
      </c>
      <c r="F356" s="324"/>
      <c r="G356" s="68"/>
      <c r="H356" s="246"/>
      <c r="I356" s="77"/>
      <c r="J356" s="241" t="str">
        <f t="shared" si="29"/>
        <v> </v>
      </c>
      <c r="K356" s="267" t="str">
        <f>IF(J356=" "," ",IF(J356=0," ",J356/Currency!$C$11))</f>
        <v> </v>
      </c>
      <c r="L356" s="70" t="str">
        <f>IF(J356=" "," ",IF(J356=0," ",$J356*VLOOKUP($L$9,Currency!$A$3:$C$8,3,0)))</f>
        <v> </v>
      </c>
      <c r="M356" s="63" t="str">
        <f t="shared" si="32"/>
        <v> </v>
      </c>
      <c r="N356" s="265" t="str">
        <f t="shared" si="30"/>
        <v> </v>
      </c>
      <c r="O356" s="37"/>
      <c r="P356" s="65" t="s">
        <v>479</v>
      </c>
      <c r="Q356" s="65" t="s">
        <v>479</v>
      </c>
      <c r="R356" s="65" t="s">
        <v>479</v>
      </c>
      <c r="S356" s="65" t="s">
        <v>479</v>
      </c>
      <c r="T356" s="65" t="s">
        <v>479</v>
      </c>
      <c r="U356" s="65" t="s">
        <v>479</v>
      </c>
    </row>
    <row r="357" spans="1:21" ht="25.5" customHeight="1">
      <c r="A357" s="61" t="s">
        <v>1710</v>
      </c>
      <c r="B357" s="66" t="s">
        <v>1255</v>
      </c>
      <c r="C357" s="72" t="s">
        <v>2742</v>
      </c>
      <c r="D357" s="76" t="s">
        <v>1175</v>
      </c>
      <c r="E357" s="324" t="s">
        <v>1224</v>
      </c>
      <c r="F357" s="324" t="s">
        <v>834</v>
      </c>
      <c r="G357" s="68" t="s">
        <v>410</v>
      </c>
      <c r="H357" s="246">
        <v>199</v>
      </c>
      <c r="I357" s="77">
        <v>0.41</v>
      </c>
      <c r="J357" s="241">
        <f t="shared" si="29"/>
        <v>117.41000000000001</v>
      </c>
      <c r="K357" s="267">
        <f>IF(J357=" "," ",IF(J357=0," ",J357/Currency!$C$11))</f>
        <v>120.76733182472744</v>
      </c>
      <c r="L357" s="70">
        <f>IF(J357=" "," ",IF(J357=0," ",$J357*VLOOKUP($L$9,Currency!$A$3:$C$8,3,0)))</f>
        <v>77.21294225963436</v>
      </c>
      <c r="M357" s="63">
        <f t="shared" si="32"/>
        <v>0.46</v>
      </c>
      <c r="N357" s="265">
        <f t="shared" si="30"/>
        <v>107</v>
      </c>
      <c r="O357" s="37"/>
      <c r="P357" s="65" t="s">
        <v>479</v>
      </c>
      <c r="Q357" s="65" t="s">
        <v>479</v>
      </c>
      <c r="R357" s="65" t="s">
        <v>479</v>
      </c>
      <c r="S357" s="65" t="s">
        <v>479</v>
      </c>
      <c r="T357" s="65" t="s">
        <v>479</v>
      </c>
      <c r="U357" s="65" t="s">
        <v>479</v>
      </c>
    </row>
    <row r="358" spans="1:21" ht="25.5" customHeight="1">
      <c r="A358" s="61" t="s">
        <v>959</v>
      </c>
      <c r="B358" s="66" t="s">
        <v>918</v>
      </c>
      <c r="C358" s="88" t="s">
        <v>919</v>
      </c>
      <c r="D358" s="76" t="s">
        <v>1175</v>
      </c>
      <c r="E358" s="324" t="s">
        <v>1224</v>
      </c>
      <c r="F358" s="324" t="s">
        <v>834</v>
      </c>
      <c r="G358" s="68" t="s">
        <v>410</v>
      </c>
      <c r="H358" s="246">
        <v>1133</v>
      </c>
      <c r="I358" s="77">
        <v>0.41</v>
      </c>
      <c r="J358" s="241">
        <f t="shared" si="29"/>
        <v>668.4700000000001</v>
      </c>
      <c r="K358" s="267">
        <f>IF(J358=" "," ",IF(J358=0," ",J358/Currency!$C$11))</f>
        <v>687.5848590824935</v>
      </c>
      <c r="L358" s="70">
        <f>IF(J358=" "," ",IF(J358=0," ",$J358*VLOOKUP($L$9,Currency!$A$3:$C$8,3,0)))</f>
        <v>439.609364724451</v>
      </c>
      <c r="M358" s="63">
        <f t="shared" si="32"/>
        <v>0.46</v>
      </c>
      <c r="N358" s="265">
        <f t="shared" si="30"/>
        <v>612</v>
      </c>
      <c r="O358" s="37"/>
      <c r="P358" s="65" t="s">
        <v>479</v>
      </c>
      <c r="Q358" s="65" t="s">
        <v>479</v>
      </c>
      <c r="R358" s="65" t="s">
        <v>479</v>
      </c>
      <c r="S358" s="65" t="s">
        <v>479</v>
      </c>
      <c r="T358" s="65" t="s">
        <v>479</v>
      </c>
      <c r="U358" s="65" t="s">
        <v>479</v>
      </c>
    </row>
    <row r="359" spans="1:21" ht="25.5" customHeight="1">
      <c r="A359" s="61" t="str">
        <f>IF(P359="X","C",IF(Q359="X","C",IF(R359="X","C",IF(S359="X","C",IF(T359="X","C",IF(U359="X","C"," "))))))</f>
        <v> </v>
      </c>
      <c r="B359" s="66" t="s">
        <v>1958</v>
      </c>
      <c r="C359" s="88" t="s">
        <v>1959</v>
      </c>
      <c r="D359" s="76" t="s">
        <v>1175</v>
      </c>
      <c r="E359" s="324" t="s">
        <v>1224</v>
      </c>
      <c r="F359" s="324" t="s">
        <v>834</v>
      </c>
      <c r="G359" s="68" t="s">
        <v>410</v>
      </c>
      <c r="H359" s="246">
        <v>7473</v>
      </c>
      <c r="I359" s="77">
        <v>0.41</v>
      </c>
      <c r="J359" s="241">
        <f t="shared" si="29"/>
        <v>4409.070000000001</v>
      </c>
      <c r="K359" s="267">
        <f>IF(J359=" "," ",IF(J359=0," ",J359/Currency!$C$11))</f>
        <v>4535.147089076323</v>
      </c>
      <c r="L359" s="70">
        <f>IF(J359=" "," ",IF(J359=0," ",$J359*VLOOKUP($L$9,Currency!$A$3:$C$8,3,0)))</f>
        <v>2899.5593844535056</v>
      </c>
      <c r="M359" s="63">
        <f t="shared" si="32"/>
        <v>0.46</v>
      </c>
      <c r="N359" s="265">
        <f t="shared" si="30"/>
        <v>4035</v>
      </c>
      <c r="O359" s="37"/>
      <c r="P359" s="65" t="s">
        <v>479</v>
      </c>
      <c r="Q359" s="65" t="s">
        <v>479</v>
      </c>
      <c r="R359" s="65" t="s">
        <v>479</v>
      </c>
      <c r="S359" s="65" t="s">
        <v>479</v>
      </c>
      <c r="T359" s="65" t="s">
        <v>479</v>
      </c>
      <c r="U359" s="65" t="s">
        <v>479</v>
      </c>
    </row>
    <row r="360" spans="1:21" ht="25.5" customHeight="1">
      <c r="A360" s="61" t="s">
        <v>1710</v>
      </c>
      <c r="B360" s="66" t="s">
        <v>920</v>
      </c>
      <c r="C360" s="88" t="s">
        <v>921</v>
      </c>
      <c r="D360" s="76" t="s">
        <v>1175</v>
      </c>
      <c r="E360" s="324" t="s">
        <v>1224</v>
      </c>
      <c r="F360" s="324" t="s">
        <v>834</v>
      </c>
      <c r="G360" s="68" t="s">
        <v>410</v>
      </c>
      <c r="H360" s="246">
        <v>199</v>
      </c>
      <c r="I360" s="77">
        <v>0.41</v>
      </c>
      <c r="J360" s="241">
        <f t="shared" si="29"/>
        <v>117.41000000000001</v>
      </c>
      <c r="K360" s="267">
        <f>IF(J360=" "," ",IF(J360=0," ",J360/Currency!$C$11))</f>
        <v>120.76733182472744</v>
      </c>
      <c r="L360" s="70">
        <f>IF(J360=" "," ",IF(J360=0," ",$J360*VLOOKUP($L$9,Currency!$A$3:$C$8,3,0)))</f>
        <v>77.21294225963436</v>
      </c>
      <c r="M360" s="63">
        <f t="shared" si="32"/>
        <v>0.46</v>
      </c>
      <c r="N360" s="265">
        <f t="shared" si="30"/>
        <v>107</v>
      </c>
      <c r="O360" s="37"/>
      <c r="P360" s="65" t="s">
        <v>479</v>
      </c>
      <c r="Q360" s="65" t="s">
        <v>479</v>
      </c>
      <c r="R360" s="65" t="s">
        <v>479</v>
      </c>
      <c r="S360" s="65" t="s">
        <v>479</v>
      </c>
      <c r="T360" s="65" t="s">
        <v>479</v>
      </c>
      <c r="U360" s="65" t="s">
        <v>479</v>
      </c>
    </row>
    <row r="361" spans="1:21" ht="25.5" customHeight="1">
      <c r="A361" s="61" t="s">
        <v>959</v>
      </c>
      <c r="B361" s="66" t="s">
        <v>756</v>
      </c>
      <c r="C361" s="88" t="s">
        <v>757</v>
      </c>
      <c r="D361" s="76" t="s">
        <v>1175</v>
      </c>
      <c r="E361" s="324" t="s">
        <v>1224</v>
      </c>
      <c r="F361" s="324" t="s">
        <v>834</v>
      </c>
      <c r="G361" s="68" t="s">
        <v>410</v>
      </c>
      <c r="H361" s="246">
        <v>1133</v>
      </c>
      <c r="I361" s="77">
        <v>0.41</v>
      </c>
      <c r="J361" s="241">
        <f t="shared" si="29"/>
        <v>668.4700000000001</v>
      </c>
      <c r="K361" s="267">
        <f>IF(J361=" "," ",IF(J361=0," ",J361/Currency!$C$11))</f>
        <v>687.5848590824935</v>
      </c>
      <c r="L361" s="70">
        <f>IF(J361=" "," ",IF(J361=0," ",$J361*VLOOKUP($L$9,Currency!$A$3:$C$8,3,0)))</f>
        <v>439.609364724451</v>
      </c>
      <c r="M361" s="63">
        <f t="shared" si="32"/>
        <v>0.46</v>
      </c>
      <c r="N361" s="265">
        <f t="shared" si="30"/>
        <v>612</v>
      </c>
      <c r="O361" s="37"/>
      <c r="P361" s="65" t="s">
        <v>479</v>
      </c>
      <c r="Q361" s="65" t="s">
        <v>479</v>
      </c>
      <c r="R361" s="65" t="s">
        <v>479</v>
      </c>
      <c r="S361" s="65" t="s">
        <v>479</v>
      </c>
      <c r="T361" s="65" t="s">
        <v>479</v>
      </c>
      <c r="U361" s="65" t="s">
        <v>479</v>
      </c>
    </row>
    <row r="362" spans="1:21" ht="25.5" customHeight="1">
      <c r="A362" s="61" t="s">
        <v>479</v>
      </c>
      <c r="B362" s="66"/>
      <c r="C362" s="99" t="s">
        <v>1200</v>
      </c>
      <c r="D362" s="76"/>
      <c r="E362" s="324" t="s">
        <v>479</v>
      </c>
      <c r="F362" s="324"/>
      <c r="G362" s="68"/>
      <c r="H362" s="246"/>
      <c r="I362" s="77"/>
      <c r="J362" s="241" t="str">
        <f t="shared" si="29"/>
        <v> </v>
      </c>
      <c r="K362" s="267" t="str">
        <f>IF(J362=" "," ",IF(J362=0," ",J362/Currency!$C$11))</f>
        <v> </v>
      </c>
      <c r="L362" s="70" t="str">
        <f>IF(J362=" "," ",IF(J362=0," ",$J362*VLOOKUP($L$9,Currency!$A$3:$C$8,3,0)))</f>
        <v> </v>
      </c>
      <c r="M362" s="63" t="str">
        <f t="shared" si="32"/>
        <v> </v>
      </c>
      <c r="N362" s="265" t="str">
        <f t="shared" si="30"/>
        <v> </v>
      </c>
      <c r="O362" s="37"/>
      <c r="P362" s="65" t="s">
        <v>479</v>
      </c>
      <c r="Q362" s="65" t="s">
        <v>479</v>
      </c>
      <c r="R362" s="65" t="s">
        <v>479</v>
      </c>
      <c r="S362" s="65" t="s">
        <v>479</v>
      </c>
      <c r="T362" s="65" t="s">
        <v>479</v>
      </c>
      <c r="U362" s="65" t="s">
        <v>479</v>
      </c>
    </row>
    <row r="363" spans="1:21" ht="25.5" customHeight="1">
      <c r="A363" s="61" t="s">
        <v>1710</v>
      </c>
      <c r="B363" s="66" t="s">
        <v>1373</v>
      </c>
      <c r="C363" s="72" t="s">
        <v>1218</v>
      </c>
      <c r="D363" s="76" t="s">
        <v>1175</v>
      </c>
      <c r="E363" s="324" t="s">
        <v>1224</v>
      </c>
      <c r="F363" s="324" t="s">
        <v>834</v>
      </c>
      <c r="G363" s="68" t="s">
        <v>410</v>
      </c>
      <c r="H363" s="246">
        <v>513</v>
      </c>
      <c r="I363" s="77">
        <v>0.41</v>
      </c>
      <c r="J363" s="241">
        <f t="shared" si="29"/>
        <v>302.67</v>
      </c>
      <c r="K363" s="267">
        <f>IF(J363=" "," ",IF(J363=0," ",J363/Currency!$C$11))</f>
        <v>311.32483028183503</v>
      </c>
      <c r="L363" s="70">
        <f>IF(J363=" "," ",IF(J363=0," ",$J363*VLOOKUP($L$9,Currency!$A$3:$C$8,3,0)))</f>
        <v>199.04642904116798</v>
      </c>
      <c r="M363" s="63">
        <f t="shared" si="32"/>
        <v>0.46</v>
      </c>
      <c r="N363" s="265">
        <f t="shared" si="30"/>
        <v>277</v>
      </c>
      <c r="O363" s="37"/>
      <c r="P363" s="65" t="s">
        <v>479</v>
      </c>
      <c r="Q363" s="65" t="s">
        <v>479</v>
      </c>
      <c r="R363" s="65" t="s">
        <v>479</v>
      </c>
      <c r="S363" s="65" t="s">
        <v>479</v>
      </c>
      <c r="T363" s="65" t="s">
        <v>479</v>
      </c>
      <c r="U363" s="65" t="s">
        <v>479</v>
      </c>
    </row>
    <row r="364" spans="1:21" ht="25.5" customHeight="1">
      <c r="A364" s="61" t="s">
        <v>1710</v>
      </c>
      <c r="B364" s="66" t="s">
        <v>293</v>
      </c>
      <c r="C364" s="88" t="s">
        <v>294</v>
      </c>
      <c r="D364" s="76" t="s">
        <v>1175</v>
      </c>
      <c r="E364" s="324" t="s">
        <v>1224</v>
      </c>
      <c r="F364" s="324" t="s">
        <v>834</v>
      </c>
      <c r="G364" s="68" t="s">
        <v>410</v>
      </c>
      <c r="H364" s="246">
        <v>524</v>
      </c>
      <c r="I364" s="77">
        <v>0.41</v>
      </c>
      <c r="J364" s="241">
        <f t="shared" si="29"/>
        <v>309.16</v>
      </c>
      <c r="K364" s="267">
        <f>IF(J364=" "," ",IF(J364=0," ",J364/Currency!$C$11))</f>
        <v>318.00041143797574</v>
      </c>
      <c r="L364" s="70">
        <f>IF(J364=" "," ",IF(J364=0," ",$J364*VLOOKUP($L$9,Currency!$A$3:$C$8,3,0)))</f>
        <v>203.3144811258714</v>
      </c>
      <c r="M364" s="63">
        <f t="shared" si="32"/>
        <v>0.46</v>
      </c>
      <c r="N364" s="265">
        <f t="shared" si="30"/>
        <v>283</v>
      </c>
      <c r="O364" s="37"/>
      <c r="P364" s="65" t="s">
        <v>479</v>
      </c>
      <c r="Q364" s="65" t="s">
        <v>479</v>
      </c>
      <c r="R364" s="65" t="s">
        <v>479</v>
      </c>
      <c r="S364" s="65" t="s">
        <v>479</v>
      </c>
      <c r="T364" s="65" t="s">
        <v>479</v>
      </c>
      <c r="U364" s="65" t="s">
        <v>479</v>
      </c>
    </row>
    <row r="365" spans="1:21" ht="25.5" customHeight="1">
      <c r="A365" s="61" t="str">
        <f aca="true" t="shared" si="34" ref="A365:A378">IF(P365="X","C",IF(Q365="X","C",IF(R365="X","C",IF(S365="X","C",IF(T365="X","C",IF(U365="X","C"," "))))))</f>
        <v> </v>
      </c>
      <c r="B365" s="66" t="s">
        <v>1374</v>
      </c>
      <c r="C365" s="72" t="s">
        <v>2743</v>
      </c>
      <c r="D365" s="76" t="s">
        <v>1175</v>
      </c>
      <c r="E365" s="324" t="s">
        <v>1224</v>
      </c>
      <c r="F365" s="324" t="s">
        <v>834</v>
      </c>
      <c r="G365" s="68" t="s">
        <v>410</v>
      </c>
      <c r="H365" s="246">
        <v>513</v>
      </c>
      <c r="I365" s="77">
        <v>0.41</v>
      </c>
      <c r="J365" s="241">
        <f t="shared" si="29"/>
        <v>302.67</v>
      </c>
      <c r="K365" s="267">
        <f>IF(J365=" "," ",IF(J365=0," ",J365/Currency!$C$11))</f>
        <v>311.32483028183503</v>
      </c>
      <c r="L365" s="70">
        <f>IF(J365=" "," ",IF(J365=0," ",$J365*VLOOKUP($L$9,Currency!$A$3:$C$8,3,0)))</f>
        <v>199.04642904116798</v>
      </c>
      <c r="M365" s="63">
        <f t="shared" si="32"/>
        <v>0.46</v>
      </c>
      <c r="N365" s="265">
        <f t="shared" si="30"/>
        <v>277</v>
      </c>
      <c r="O365" s="37"/>
      <c r="P365" s="65" t="s">
        <v>479</v>
      </c>
      <c r="Q365" s="65" t="s">
        <v>479</v>
      </c>
      <c r="R365" s="65" t="s">
        <v>479</v>
      </c>
      <c r="S365" s="65" t="s">
        <v>479</v>
      </c>
      <c r="T365" s="65" t="s">
        <v>479</v>
      </c>
      <c r="U365" s="65" t="s">
        <v>479</v>
      </c>
    </row>
    <row r="366" spans="1:21" ht="25.5" customHeight="1">
      <c r="A366" s="61" t="str">
        <f t="shared" si="34"/>
        <v> </v>
      </c>
      <c r="B366" s="66"/>
      <c r="C366" s="99" t="s">
        <v>1201</v>
      </c>
      <c r="D366" s="76"/>
      <c r="E366" s="324" t="s">
        <v>479</v>
      </c>
      <c r="F366" s="324"/>
      <c r="G366" s="68"/>
      <c r="H366" s="246"/>
      <c r="I366" s="77"/>
      <c r="J366" s="241" t="str">
        <f t="shared" si="29"/>
        <v> </v>
      </c>
      <c r="K366" s="267" t="str">
        <f>IF(J366=" "," ",IF(J366=0," ",J366/Currency!$C$11))</f>
        <v> </v>
      </c>
      <c r="L366" s="70" t="str">
        <f>IF(J366=" "," ",IF(J366=0," ",$J366*VLOOKUP($L$9,Currency!$A$3:$C$8,3,0)))</f>
        <v> </v>
      </c>
      <c r="M366" s="63" t="str">
        <f t="shared" si="32"/>
        <v> </v>
      </c>
      <c r="N366" s="265" t="str">
        <f t="shared" si="30"/>
        <v> </v>
      </c>
      <c r="O366" s="37"/>
      <c r="P366" s="65" t="s">
        <v>479</v>
      </c>
      <c r="Q366" s="65" t="s">
        <v>479</v>
      </c>
      <c r="R366" s="65" t="s">
        <v>479</v>
      </c>
      <c r="S366" s="65" t="s">
        <v>479</v>
      </c>
      <c r="T366" s="65" t="s">
        <v>479</v>
      </c>
      <c r="U366" s="65" t="s">
        <v>479</v>
      </c>
    </row>
    <row r="367" spans="1:21" ht="25.5" customHeight="1">
      <c r="A367" s="61" t="str">
        <f t="shared" si="34"/>
        <v> </v>
      </c>
      <c r="B367" s="66" t="s">
        <v>1725</v>
      </c>
      <c r="C367" s="67" t="s">
        <v>1726</v>
      </c>
      <c r="D367" s="67" t="s">
        <v>1175</v>
      </c>
      <c r="E367" s="324" t="s">
        <v>1224</v>
      </c>
      <c r="F367" s="324" t="s">
        <v>834</v>
      </c>
      <c r="G367" s="68" t="s">
        <v>410</v>
      </c>
      <c r="H367" s="246">
        <v>100</v>
      </c>
      <c r="I367" s="69">
        <v>0.41</v>
      </c>
      <c r="J367" s="241">
        <f t="shared" si="29"/>
        <v>59.00000000000001</v>
      </c>
      <c r="K367" s="267">
        <f>IF(J367=" "," ",IF(J367=0," ",J367/Currency!$C$11))</f>
        <v>60.68710141946103</v>
      </c>
      <c r="L367" s="70">
        <f>IF(J367=" "," ",IF(J367=0," ",$J367*VLOOKUP($L$9,Currency!$A$3:$C$8,3,0)))</f>
        <v>38.8004734973037</v>
      </c>
      <c r="M367" s="63">
        <f t="shared" si="32"/>
        <v>0.46</v>
      </c>
      <c r="N367" s="265">
        <f t="shared" si="30"/>
        <v>54</v>
      </c>
      <c r="O367" s="37"/>
      <c r="P367" s="65" t="s">
        <v>479</v>
      </c>
      <c r="Q367" s="65" t="s">
        <v>479</v>
      </c>
      <c r="R367" s="65" t="s">
        <v>479</v>
      </c>
      <c r="S367" s="65" t="s">
        <v>479</v>
      </c>
      <c r="T367" s="65" t="s">
        <v>479</v>
      </c>
      <c r="U367" s="65" t="s">
        <v>479</v>
      </c>
    </row>
    <row r="368" spans="1:21" ht="25.5" customHeight="1">
      <c r="A368" s="61" t="str">
        <f t="shared" si="34"/>
        <v> </v>
      </c>
      <c r="B368" s="66" t="s">
        <v>1727</v>
      </c>
      <c r="C368" s="67" t="s">
        <v>1126</v>
      </c>
      <c r="D368" s="67" t="s">
        <v>1175</v>
      </c>
      <c r="E368" s="324" t="s">
        <v>1224</v>
      </c>
      <c r="F368" s="324" t="s">
        <v>834</v>
      </c>
      <c r="G368" s="68" t="s">
        <v>410</v>
      </c>
      <c r="H368" s="246">
        <v>156</v>
      </c>
      <c r="I368" s="69">
        <v>0.41</v>
      </c>
      <c r="J368" s="241">
        <f t="shared" si="29"/>
        <v>92.04</v>
      </c>
      <c r="K368" s="267">
        <f>IF(J368=" "," ",IF(J368=0," ",J368/Currency!$C$11))</f>
        <v>94.6718782143592</v>
      </c>
      <c r="L368" s="70">
        <f>IF(J368=" "," ",IF(J368=0," ",$J368*VLOOKUP($L$9,Currency!$A$3:$C$8,3,0)))</f>
        <v>60.528738655793774</v>
      </c>
      <c r="M368" s="63">
        <f t="shared" si="32"/>
        <v>0.46</v>
      </c>
      <c r="N368" s="265">
        <f t="shared" si="30"/>
        <v>84</v>
      </c>
      <c r="O368" s="37"/>
      <c r="P368" s="65" t="s">
        <v>479</v>
      </c>
      <c r="Q368" s="65" t="s">
        <v>479</v>
      </c>
      <c r="R368" s="65" t="s">
        <v>479</v>
      </c>
      <c r="S368" s="65" t="s">
        <v>479</v>
      </c>
      <c r="T368" s="65" t="s">
        <v>479</v>
      </c>
      <c r="U368" s="65" t="s">
        <v>479</v>
      </c>
    </row>
    <row r="369" spans="1:21" ht="25.5" customHeight="1">
      <c r="A369" s="61" t="str">
        <f t="shared" si="34"/>
        <v> </v>
      </c>
      <c r="B369" s="66" t="s">
        <v>1674</v>
      </c>
      <c r="C369" s="67" t="s">
        <v>1675</v>
      </c>
      <c r="D369" s="67" t="s">
        <v>1175</v>
      </c>
      <c r="E369" s="324" t="s">
        <v>1224</v>
      </c>
      <c r="F369" s="324" t="s">
        <v>834</v>
      </c>
      <c r="G369" s="68" t="s">
        <v>410</v>
      </c>
      <c r="H369" s="246">
        <v>173</v>
      </c>
      <c r="I369" s="69">
        <v>0.41</v>
      </c>
      <c r="J369" s="241">
        <f t="shared" si="29"/>
        <v>102.07000000000001</v>
      </c>
      <c r="K369" s="267">
        <f>IF(J369=" "," ",IF(J369=0," ",J369/Currency!$C$11))</f>
        <v>104.98868545566756</v>
      </c>
      <c r="L369" s="70">
        <f>IF(J369=" "," ",IF(J369=0," ",$J369*VLOOKUP($L$9,Currency!$A$3:$C$8,3,0)))</f>
        <v>67.1248191503354</v>
      </c>
      <c r="M369" s="63">
        <f t="shared" si="32"/>
        <v>0.46</v>
      </c>
      <c r="N369" s="265">
        <f t="shared" si="30"/>
        <v>93</v>
      </c>
      <c r="O369" s="37"/>
      <c r="P369" s="65" t="s">
        <v>479</v>
      </c>
      <c r="Q369" s="65" t="s">
        <v>479</v>
      </c>
      <c r="R369" s="65" t="s">
        <v>479</v>
      </c>
      <c r="S369" s="65" t="s">
        <v>479</v>
      </c>
      <c r="T369" s="65" t="s">
        <v>479</v>
      </c>
      <c r="U369" s="65" t="s">
        <v>479</v>
      </c>
    </row>
    <row r="370" spans="1:21" ht="25.5" customHeight="1">
      <c r="A370" s="61" t="str">
        <f t="shared" si="34"/>
        <v> </v>
      </c>
      <c r="B370" s="66" t="s">
        <v>1676</v>
      </c>
      <c r="C370" s="67" t="s">
        <v>1677</v>
      </c>
      <c r="D370" s="67" t="s">
        <v>1175</v>
      </c>
      <c r="E370" s="324" t="s">
        <v>1224</v>
      </c>
      <c r="F370" s="324" t="s">
        <v>834</v>
      </c>
      <c r="G370" s="68" t="s">
        <v>410</v>
      </c>
      <c r="H370" s="246">
        <v>89</v>
      </c>
      <c r="I370" s="69">
        <v>0.41</v>
      </c>
      <c r="J370" s="241">
        <f t="shared" si="29"/>
        <v>52.510000000000005</v>
      </c>
      <c r="K370" s="267">
        <f>IF(J370=" "," ",IF(J370=0," ",J370/Currency!$C$11))</f>
        <v>54.011520263320314</v>
      </c>
      <c r="L370" s="70">
        <f>IF(J370=" "," ",IF(J370=0," ",$J370*VLOOKUP($L$9,Currency!$A$3:$C$8,3,0)))</f>
        <v>34.53242141260029</v>
      </c>
      <c r="M370" s="63">
        <f t="shared" si="32"/>
        <v>0.46</v>
      </c>
      <c r="N370" s="265">
        <f t="shared" si="30"/>
        <v>48</v>
      </c>
      <c r="O370" s="37"/>
      <c r="P370" s="65" t="s">
        <v>479</v>
      </c>
      <c r="Q370" s="65" t="s">
        <v>479</v>
      </c>
      <c r="R370" s="65" t="s">
        <v>479</v>
      </c>
      <c r="S370" s="65" t="s">
        <v>479</v>
      </c>
      <c r="T370" s="65" t="s">
        <v>479</v>
      </c>
      <c r="U370" s="65" t="s">
        <v>479</v>
      </c>
    </row>
    <row r="371" spans="1:21" ht="25.5" customHeight="1">
      <c r="A371" s="61" t="str">
        <f t="shared" si="34"/>
        <v> </v>
      </c>
      <c r="B371" s="66" t="s">
        <v>1678</v>
      </c>
      <c r="C371" s="67" t="s">
        <v>573</v>
      </c>
      <c r="D371" s="67" t="s">
        <v>1175</v>
      </c>
      <c r="E371" s="324" t="s">
        <v>1224</v>
      </c>
      <c r="F371" s="324" t="s">
        <v>834</v>
      </c>
      <c r="G371" s="68" t="s">
        <v>410</v>
      </c>
      <c r="H371" s="246">
        <v>184</v>
      </c>
      <c r="I371" s="69">
        <v>0.41</v>
      </c>
      <c r="J371" s="241">
        <f t="shared" si="29"/>
        <v>108.56000000000002</v>
      </c>
      <c r="K371" s="267">
        <f>IF(J371=" "," ",IF(J371=0," ",J371/Currency!$C$11))</f>
        <v>111.66426661180829</v>
      </c>
      <c r="L371" s="70">
        <f>IF(J371=" "," ",IF(J371=0," ",$J371*VLOOKUP($L$9,Currency!$A$3:$C$8,3,0)))</f>
        <v>71.39287123503881</v>
      </c>
      <c r="M371" s="63">
        <f t="shared" si="32"/>
        <v>0.46</v>
      </c>
      <c r="N371" s="265">
        <f t="shared" si="30"/>
        <v>99</v>
      </c>
      <c r="O371" s="37"/>
      <c r="P371" s="65" t="s">
        <v>479</v>
      </c>
      <c r="Q371" s="65" t="s">
        <v>479</v>
      </c>
      <c r="R371" s="65" t="s">
        <v>479</v>
      </c>
      <c r="S371" s="65" t="s">
        <v>479</v>
      </c>
      <c r="T371" s="65" t="s">
        <v>479</v>
      </c>
      <c r="U371" s="65" t="s">
        <v>479</v>
      </c>
    </row>
    <row r="372" spans="1:21" ht="25.5" customHeight="1">
      <c r="A372" s="61" t="str">
        <f t="shared" si="34"/>
        <v> </v>
      </c>
      <c r="B372" s="66" t="s">
        <v>574</v>
      </c>
      <c r="C372" s="67" t="s">
        <v>960</v>
      </c>
      <c r="D372" s="67" t="s">
        <v>1175</v>
      </c>
      <c r="E372" s="324" t="s">
        <v>1224</v>
      </c>
      <c r="F372" s="324" t="s">
        <v>834</v>
      </c>
      <c r="G372" s="68" t="s">
        <v>410</v>
      </c>
      <c r="H372" s="246">
        <v>205</v>
      </c>
      <c r="I372" s="69">
        <v>0.41</v>
      </c>
      <c r="J372" s="241">
        <f t="shared" si="29"/>
        <v>120.95000000000002</v>
      </c>
      <c r="K372" s="267">
        <f>IF(J372=" "," ",IF(J372=0," ",J372/Currency!$C$11))</f>
        <v>124.40855790989511</v>
      </c>
      <c r="L372" s="70">
        <f>IF(J372=" "," ",IF(J372=0," ",$J372*VLOOKUP($L$9,Currency!$A$3:$C$8,3,0)))</f>
        <v>79.54097066947259</v>
      </c>
      <c r="M372" s="63">
        <f t="shared" si="32"/>
        <v>0.46</v>
      </c>
      <c r="N372" s="265">
        <f t="shared" si="30"/>
        <v>111</v>
      </c>
      <c r="O372" s="37"/>
      <c r="P372" s="65" t="s">
        <v>479</v>
      </c>
      <c r="Q372" s="65" t="s">
        <v>479</v>
      </c>
      <c r="R372" s="65" t="s">
        <v>479</v>
      </c>
      <c r="S372" s="65" t="s">
        <v>479</v>
      </c>
      <c r="T372" s="65" t="s">
        <v>479</v>
      </c>
      <c r="U372" s="65" t="s">
        <v>479</v>
      </c>
    </row>
    <row r="373" spans="1:21" ht="25.5" customHeight="1">
      <c r="A373" s="61" t="str">
        <f t="shared" si="34"/>
        <v> </v>
      </c>
      <c r="B373" s="66"/>
      <c r="C373" s="99" t="s">
        <v>1202</v>
      </c>
      <c r="D373" s="67"/>
      <c r="E373" s="324" t="s">
        <v>479</v>
      </c>
      <c r="F373" s="324"/>
      <c r="G373" s="68"/>
      <c r="H373" s="246"/>
      <c r="I373" s="69"/>
      <c r="J373" s="241" t="str">
        <f t="shared" si="29"/>
        <v> </v>
      </c>
      <c r="K373" s="267" t="str">
        <f>IF(J373=" "," ",IF(J373=0," ",J373/Currency!$C$11))</f>
        <v> </v>
      </c>
      <c r="L373" s="70" t="str">
        <f>IF(J373=" "," ",IF(J373=0," ",$J373*VLOOKUP($L$9,Currency!$A$3:$C$8,3,0)))</f>
        <v> </v>
      </c>
      <c r="M373" s="63" t="str">
        <f t="shared" si="32"/>
        <v> </v>
      </c>
      <c r="N373" s="265" t="str">
        <f t="shared" si="30"/>
        <v> </v>
      </c>
      <c r="O373" s="37"/>
      <c r="P373" s="65" t="s">
        <v>479</v>
      </c>
      <c r="Q373" s="65" t="s">
        <v>479</v>
      </c>
      <c r="R373" s="65" t="s">
        <v>479</v>
      </c>
      <c r="S373" s="65" t="s">
        <v>479</v>
      </c>
      <c r="T373" s="65" t="s">
        <v>479</v>
      </c>
      <c r="U373" s="65" t="s">
        <v>479</v>
      </c>
    </row>
    <row r="374" spans="1:21" ht="25.5" customHeight="1">
      <c r="A374" s="61" t="str">
        <f t="shared" si="34"/>
        <v> </v>
      </c>
      <c r="B374" s="66" t="s">
        <v>961</v>
      </c>
      <c r="C374" s="67" t="s">
        <v>504</v>
      </c>
      <c r="D374" s="67" t="s">
        <v>1175</v>
      </c>
      <c r="E374" s="324" t="s">
        <v>1224</v>
      </c>
      <c r="F374" s="324" t="s">
        <v>834</v>
      </c>
      <c r="G374" s="68" t="s">
        <v>410</v>
      </c>
      <c r="H374" s="246">
        <v>394</v>
      </c>
      <c r="I374" s="69">
        <v>0.41</v>
      </c>
      <c r="J374" s="241">
        <f t="shared" si="29"/>
        <v>232.46000000000004</v>
      </c>
      <c r="K374" s="267">
        <f>IF(J374=" "," ",IF(J374=0," ",J374/Currency!$C$11))</f>
        <v>239.10717959267646</v>
      </c>
      <c r="L374" s="70">
        <f>IF(J374=" "," ",IF(J374=0," ",$J374*VLOOKUP($L$9,Currency!$A$3:$C$8,3,0)))</f>
        <v>152.8738655793766</v>
      </c>
      <c r="M374" s="63">
        <f t="shared" si="32"/>
        <v>0.46</v>
      </c>
      <c r="N374" s="265">
        <f t="shared" si="30"/>
        <v>213</v>
      </c>
      <c r="O374" s="37"/>
      <c r="P374" s="65" t="s">
        <v>479</v>
      </c>
      <c r="Q374" s="65" t="s">
        <v>479</v>
      </c>
      <c r="R374" s="65" t="s">
        <v>479</v>
      </c>
      <c r="S374" s="65" t="s">
        <v>479</v>
      </c>
      <c r="T374" s="65" t="s">
        <v>479</v>
      </c>
      <c r="U374" s="65" t="s">
        <v>479</v>
      </c>
    </row>
    <row r="375" spans="1:21" ht="25.5" customHeight="1">
      <c r="A375" s="61" t="str">
        <f t="shared" si="34"/>
        <v> </v>
      </c>
      <c r="B375" s="66" t="s">
        <v>206</v>
      </c>
      <c r="C375" s="67" t="s">
        <v>207</v>
      </c>
      <c r="D375" s="67" t="s">
        <v>1175</v>
      </c>
      <c r="E375" s="324" t="s">
        <v>1224</v>
      </c>
      <c r="F375" s="324" t="s">
        <v>834</v>
      </c>
      <c r="G375" s="68" t="s">
        <v>410</v>
      </c>
      <c r="H375" s="246">
        <v>89</v>
      </c>
      <c r="I375" s="69">
        <v>0.41</v>
      </c>
      <c r="J375" s="241">
        <f t="shared" si="29"/>
        <v>52.510000000000005</v>
      </c>
      <c r="K375" s="267">
        <f>IF(J375=" "," ",IF(J375=0," ",J375/Currency!$C$11))</f>
        <v>54.011520263320314</v>
      </c>
      <c r="L375" s="70">
        <f>IF(J375=" "," ",IF(J375=0," ",$J375*VLOOKUP($L$9,Currency!$A$3:$C$8,3,0)))</f>
        <v>34.53242141260029</v>
      </c>
      <c r="M375" s="63">
        <f t="shared" si="32"/>
        <v>0.46</v>
      </c>
      <c r="N375" s="265">
        <f t="shared" si="30"/>
        <v>48</v>
      </c>
      <c r="O375" s="37"/>
      <c r="P375" s="65" t="s">
        <v>479</v>
      </c>
      <c r="Q375" s="65" t="s">
        <v>479</v>
      </c>
      <c r="R375" s="65" t="s">
        <v>479</v>
      </c>
      <c r="S375" s="65" t="s">
        <v>479</v>
      </c>
      <c r="T375" s="65" t="s">
        <v>479</v>
      </c>
      <c r="U375" s="65" t="s">
        <v>479</v>
      </c>
    </row>
    <row r="376" spans="1:21" ht="25.5" customHeight="1">
      <c r="A376" s="61" t="str">
        <f t="shared" si="34"/>
        <v> </v>
      </c>
      <c r="B376" s="66" t="s">
        <v>505</v>
      </c>
      <c r="C376" s="67" t="s">
        <v>1170</v>
      </c>
      <c r="D376" s="67" t="s">
        <v>1175</v>
      </c>
      <c r="E376" s="324" t="s">
        <v>1224</v>
      </c>
      <c r="F376" s="324" t="s">
        <v>834</v>
      </c>
      <c r="G376" s="68" t="s">
        <v>410</v>
      </c>
      <c r="H376" s="246">
        <v>236</v>
      </c>
      <c r="I376" s="69">
        <v>0.41</v>
      </c>
      <c r="J376" s="241">
        <f t="shared" si="29"/>
        <v>139.24</v>
      </c>
      <c r="K376" s="267">
        <f>IF(J376=" "," ",IF(J376=0," ",J376/Currency!$C$11))</f>
        <v>143.22155934992801</v>
      </c>
      <c r="L376" s="70">
        <f>IF(J376=" "," ",IF(J376=0," ",$J376*VLOOKUP($L$9,Currency!$A$3:$C$8,3,0)))</f>
        <v>91.56911745363674</v>
      </c>
      <c r="M376" s="63">
        <f t="shared" si="32"/>
        <v>0.46</v>
      </c>
      <c r="N376" s="265">
        <f t="shared" si="30"/>
        <v>127</v>
      </c>
      <c r="O376" s="37"/>
      <c r="P376" s="65" t="s">
        <v>479</v>
      </c>
      <c r="Q376" s="65" t="s">
        <v>479</v>
      </c>
      <c r="R376" s="65" t="s">
        <v>479</v>
      </c>
      <c r="S376" s="65" t="s">
        <v>479</v>
      </c>
      <c r="T376" s="65" t="s">
        <v>479</v>
      </c>
      <c r="U376" s="65" t="s">
        <v>479</v>
      </c>
    </row>
    <row r="377" spans="1:21" ht="25.5" customHeight="1">
      <c r="A377" s="61" t="str">
        <f t="shared" si="34"/>
        <v> </v>
      </c>
      <c r="B377" s="66"/>
      <c r="C377" s="99" t="s">
        <v>1203</v>
      </c>
      <c r="D377" s="67"/>
      <c r="E377" s="324" t="s">
        <v>479</v>
      </c>
      <c r="F377" s="324"/>
      <c r="G377" s="68"/>
      <c r="H377" s="246"/>
      <c r="I377" s="69"/>
      <c r="J377" s="241" t="str">
        <f t="shared" si="29"/>
        <v> </v>
      </c>
      <c r="K377" s="267" t="str">
        <f>IF(J377=" "," ",IF(J377=0," ",J377/Currency!$C$11))</f>
        <v> </v>
      </c>
      <c r="L377" s="70" t="str">
        <f>IF(J377=" "," ",IF(J377=0," ",$J377*VLOOKUP($L$9,Currency!$A$3:$C$8,3,0)))</f>
        <v> </v>
      </c>
      <c r="M377" s="63" t="str">
        <f t="shared" si="32"/>
        <v> </v>
      </c>
      <c r="N377" s="265" t="str">
        <f t="shared" si="30"/>
        <v> </v>
      </c>
      <c r="O377" s="37"/>
      <c r="P377" s="65" t="s">
        <v>479</v>
      </c>
      <c r="Q377" s="65" t="s">
        <v>479</v>
      </c>
      <c r="R377" s="65" t="s">
        <v>479</v>
      </c>
      <c r="S377" s="65" t="s">
        <v>479</v>
      </c>
      <c r="T377" s="65" t="s">
        <v>479</v>
      </c>
      <c r="U377" s="65" t="s">
        <v>479</v>
      </c>
    </row>
    <row r="378" spans="1:21" ht="25.5" customHeight="1">
      <c r="A378" s="61" t="str">
        <f t="shared" si="34"/>
        <v> </v>
      </c>
      <c r="B378" s="66" t="s">
        <v>1171</v>
      </c>
      <c r="C378" s="72" t="s">
        <v>2744</v>
      </c>
      <c r="D378" s="76" t="s">
        <v>1175</v>
      </c>
      <c r="E378" s="324" t="s">
        <v>1224</v>
      </c>
      <c r="F378" s="324" t="s">
        <v>834</v>
      </c>
      <c r="G378" s="68" t="s">
        <v>410</v>
      </c>
      <c r="H378" s="246">
        <v>1574</v>
      </c>
      <c r="I378" s="77">
        <v>0.41</v>
      </c>
      <c r="J378" s="241">
        <f t="shared" si="29"/>
        <v>928.6600000000001</v>
      </c>
      <c r="K378" s="267">
        <f>IF(J378=" "," ",IF(J378=0," ",J378/Currency!$C$11))</f>
        <v>955.2149763423165</v>
      </c>
      <c r="L378" s="70">
        <f>IF(J378=" "," ",IF(J378=0," ",$J378*VLOOKUP($L$9,Currency!$A$3:$C$8,3,0)))</f>
        <v>610.7194528475602</v>
      </c>
      <c r="M378" s="63">
        <f t="shared" si="32"/>
        <v>0.46</v>
      </c>
      <c r="N378" s="265">
        <f t="shared" si="30"/>
        <v>850</v>
      </c>
      <c r="O378" s="37"/>
      <c r="P378" s="65" t="s">
        <v>479</v>
      </c>
      <c r="Q378" s="65" t="s">
        <v>479</v>
      </c>
      <c r="R378" s="65" t="s">
        <v>479</v>
      </c>
      <c r="S378" s="65" t="s">
        <v>479</v>
      </c>
      <c r="T378" s="65" t="s">
        <v>479</v>
      </c>
      <c r="U378" s="65" t="s">
        <v>479</v>
      </c>
    </row>
    <row r="379" spans="1:21" ht="25.5" customHeight="1">
      <c r="A379" s="61"/>
      <c r="B379" s="66" t="s">
        <v>1172</v>
      </c>
      <c r="C379" s="72" t="s">
        <v>2763</v>
      </c>
      <c r="D379" s="76" t="s">
        <v>1175</v>
      </c>
      <c r="E379" s="324" t="s">
        <v>1224</v>
      </c>
      <c r="F379" s="324" t="s">
        <v>834</v>
      </c>
      <c r="G379" s="68" t="s">
        <v>410</v>
      </c>
      <c r="H379" s="246">
        <v>2099</v>
      </c>
      <c r="I379" s="77">
        <v>0.41</v>
      </c>
      <c r="J379" s="241">
        <f t="shared" si="29"/>
        <v>1238.41</v>
      </c>
      <c r="K379" s="267">
        <f>IF(J379=" "," ",IF(J379=0," ",J379/Currency!$C$11))</f>
        <v>1273.822258794487</v>
      </c>
      <c r="L379" s="70">
        <f>IF(J379=" "," ",IF(J379=0," ",$J379*VLOOKUP($L$9,Currency!$A$3:$C$8,3,0)))</f>
        <v>814.4219387084047</v>
      </c>
      <c r="M379" s="63">
        <f t="shared" si="32"/>
        <v>0.46</v>
      </c>
      <c r="N379" s="265">
        <f t="shared" si="30"/>
        <v>1133</v>
      </c>
      <c r="O379" s="37"/>
      <c r="P379" s="65" t="s">
        <v>479</v>
      </c>
      <c r="Q379" s="65" t="s">
        <v>479</v>
      </c>
      <c r="R379" s="65" t="s">
        <v>479</v>
      </c>
      <c r="S379" s="65" t="s">
        <v>479</v>
      </c>
      <c r="T379" s="65" t="s">
        <v>479</v>
      </c>
      <c r="U379" s="65" t="s">
        <v>479</v>
      </c>
    </row>
    <row r="380" spans="1:21" ht="25.5" customHeight="1">
      <c r="A380" s="61"/>
      <c r="B380" s="22"/>
      <c r="C380" s="83" t="s">
        <v>1204</v>
      </c>
      <c r="D380" s="323"/>
      <c r="E380" s="324" t="s">
        <v>479</v>
      </c>
      <c r="F380" s="324"/>
      <c r="G380" s="22"/>
      <c r="H380" s="250"/>
      <c r="I380" s="22"/>
      <c r="J380" s="241" t="str">
        <f t="shared" si="29"/>
        <v> </v>
      </c>
      <c r="K380" s="267" t="str">
        <f>IF(J380=" "," ",IF(J380=0," ",J380/Currency!$C$11))</f>
        <v> </v>
      </c>
      <c r="L380" s="70" t="str">
        <f>IF(J380=" "," ",IF(J380=0," ",$J380*VLOOKUP($L$9,Currency!$A$3:$C$8,3,0)))</f>
        <v> </v>
      </c>
      <c r="M380" s="63" t="str">
        <f t="shared" si="32"/>
        <v> </v>
      </c>
      <c r="N380" s="265" t="str">
        <f t="shared" si="30"/>
        <v> </v>
      </c>
      <c r="O380" s="37"/>
      <c r="P380" s="65" t="s">
        <v>479</v>
      </c>
      <c r="Q380" s="65" t="s">
        <v>479</v>
      </c>
      <c r="R380" s="65" t="s">
        <v>479</v>
      </c>
      <c r="S380" s="65" t="s">
        <v>479</v>
      </c>
      <c r="T380" s="65" t="s">
        <v>479</v>
      </c>
      <c r="U380" s="65" t="s">
        <v>479</v>
      </c>
    </row>
    <row r="381" spans="1:21" ht="25.5" customHeight="1">
      <c r="A381" s="61" t="str">
        <f aca="true" t="shared" si="35" ref="A381:A386">IF(P381="X","C",IF(Q381="X","C",IF(R381="X","C",IF(S381="X","C",IF(T381="X","C",IF(U381="X","C"," "))))))</f>
        <v> </v>
      </c>
      <c r="C381" s="101" t="s">
        <v>1205</v>
      </c>
      <c r="D381" s="73" t="s">
        <v>479</v>
      </c>
      <c r="E381" s="324" t="s">
        <v>479</v>
      </c>
      <c r="F381" s="324"/>
      <c r="G381" s="102"/>
      <c r="H381" s="251" t="s">
        <v>479</v>
      </c>
      <c r="I381" s="103"/>
      <c r="J381" s="241" t="str">
        <f t="shared" si="29"/>
        <v> </v>
      </c>
      <c r="K381" s="267" t="str">
        <f>IF(J381=" "," ",IF(J381=0," ",J381/Currency!$C$11))</f>
        <v> </v>
      </c>
      <c r="L381" s="70" t="str">
        <f>IF(J381=" "," ",IF(J381=0," ",$J381*VLOOKUP($L$9,Currency!$A$3:$C$8,3,0)))</f>
        <v> </v>
      </c>
      <c r="M381" s="63" t="str">
        <f t="shared" si="32"/>
        <v> </v>
      </c>
      <c r="N381" s="265" t="str">
        <f t="shared" si="30"/>
        <v> </v>
      </c>
      <c r="O381" s="37"/>
      <c r="P381" s="65" t="s">
        <v>479</v>
      </c>
      <c r="Q381" s="65" t="s">
        <v>479</v>
      </c>
      <c r="R381" s="65" t="s">
        <v>479</v>
      </c>
      <c r="S381" s="65" t="s">
        <v>479</v>
      </c>
      <c r="T381" s="65" t="s">
        <v>479</v>
      </c>
      <c r="U381" s="65" t="s">
        <v>479</v>
      </c>
    </row>
    <row r="382" spans="1:21" ht="25.5" customHeight="1">
      <c r="A382" s="61" t="str">
        <f t="shared" si="35"/>
        <v> </v>
      </c>
      <c r="B382" s="75">
        <v>8950083</v>
      </c>
      <c r="C382" s="72" t="s">
        <v>353</v>
      </c>
      <c r="D382" s="76" t="s">
        <v>1711</v>
      </c>
      <c r="E382" s="324" t="s">
        <v>1389</v>
      </c>
      <c r="F382" s="324" t="s">
        <v>2026</v>
      </c>
      <c r="G382" s="74" t="s">
        <v>1176</v>
      </c>
      <c r="H382" s="246">
        <v>368</v>
      </c>
      <c r="I382" s="69">
        <v>0.1</v>
      </c>
      <c r="J382" s="241">
        <f t="shared" si="29"/>
        <v>331.2</v>
      </c>
      <c r="K382" s="267">
        <f>IF(J382=" "," ",IF(J382=0," ",J382/Currency!$C$11))</f>
        <v>340.670643900432</v>
      </c>
      <c r="L382" s="70">
        <f>IF(J382=" "," ",IF(J382=0," ",$J382*VLOOKUP($L$9,Currency!$A$3:$C$8,3,0)))</f>
        <v>217.80875970011837</v>
      </c>
      <c r="M382" s="63">
        <f t="shared" si="32"/>
        <v>0.1</v>
      </c>
      <c r="N382" s="265">
        <f t="shared" si="30"/>
        <v>331</v>
      </c>
      <c r="O382" s="37"/>
      <c r="P382" s="65" t="s">
        <v>479</v>
      </c>
      <c r="Q382" s="65" t="s">
        <v>479</v>
      </c>
      <c r="R382" s="65" t="s">
        <v>479</v>
      </c>
      <c r="S382" s="65" t="s">
        <v>479</v>
      </c>
      <c r="T382" s="65" t="s">
        <v>479</v>
      </c>
      <c r="U382" s="65" t="s">
        <v>479</v>
      </c>
    </row>
    <row r="383" spans="1:21" ht="25.5" customHeight="1">
      <c r="A383" s="61" t="str">
        <f t="shared" si="35"/>
        <v> </v>
      </c>
      <c r="B383" s="75" t="s">
        <v>1777</v>
      </c>
      <c r="C383" s="72" t="s">
        <v>303</v>
      </c>
      <c r="D383" s="76" t="s">
        <v>1711</v>
      </c>
      <c r="E383" s="324" t="s">
        <v>1389</v>
      </c>
      <c r="F383" s="324" t="s">
        <v>2026</v>
      </c>
      <c r="G383" s="74" t="s">
        <v>1176</v>
      </c>
      <c r="H383" s="246">
        <v>420</v>
      </c>
      <c r="I383" s="69">
        <v>0.1</v>
      </c>
      <c r="J383" s="241">
        <f t="shared" si="29"/>
        <v>378</v>
      </c>
      <c r="K383" s="267">
        <f>IF(J383=" "," ",IF(J383=0," ",J383/Currency!$C$11))</f>
        <v>388.8088870602757</v>
      </c>
      <c r="L383" s="70">
        <f>IF(J383=" "," ",IF(J383=0," ",$J383*VLOOKUP($L$9,Currency!$A$3:$C$8,3,0)))</f>
        <v>248.5860844403525</v>
      </c>
      <c r="M383" s="63">
        <f t="shared" si="32"/>
        <v>0.1</v>
      </c>
      <c r="N383" s="265">
        <f t="shared" si="30"/>
        <v>378</v>
      </c>
      <c r="O383" s="37"/>
      <c r="P383" s="65" t="s">
        <v>479</v>
      </c>
      <c r="Q383" s="65" t="s">
        <v>479</v>
      </c>
      <c r="R383" s="65" t="s">
        <v>479</v>
      </c>
      <c r="S383" s="65" t="s">
        <v>479</v>
      </c>
      <c r="T383" s="65" t="s">
        <v>479</v>
      </c>
      <c r="U383" s="65" t="s">
        <v>479</v>
      </c>
    </row>
    <row r="384" spans="1:21" ht="25.5" customHeight="1">
      <c r="A384" s="61" t="str">
        <f t="shared" si="35"/>
        <v> </v>
      </c>
      <c r="B384" s="33"/>
      <c r="C384" s="101" t="s">
        <v>1206</v>
      </c>
      <c r="D384" s="67"/>
      <c r="E384" s="324" t="s">
        <v>479</v>
      </c>
      <c r="F384" s="324"/>
      <c r="G384" s="85"/>
      <c r="H384" s="248" t="s">
        <v>479</v>
      </c>
      <c r="I384" s="86"/>
      <c r="J384" s="241" t="str">
        <f t="shared" si="29"/>
        <v> </v>
      </c>
      <c r="K384" s="267" t="str">
        <f>IF(J384=" "," ",IF(J384=0," ",J384/Currency!$C$11))</f>
        <v> </v>
      </c>
      <c r="L384" s="70" t="str">
        <f>IF(J384=" "," ",IF(J384=0," ",$J384*VLOOKUP($L$9,Currency!$A$3:$C$8,3,0)))</f>
        <v> </v>
      </c>
      <c r="M384" s="63" t="str">
        <f t="shared" si="32"/>
        <v> </v>
      </c>
      <c r="N384" s="265" t="str">
        <f t="shared" si="30"/>
        <v> </v>
      </c>
      <c r="O384" s="37"/>
      <c r="P384" s="65" t="s">
        <v>479</v>
      </c>
      <c r="Q384" s="65" t="s">
        <v>479</v>
      </c>
      <c r="R384" s="65" t="s">
        <v>479</v>
      </c>
      <c r="S384" s="65" t="s">
        <v>479</v>
      </c>
      <c r="T384" s="65" t="s">
        <v>479</v>
      </c>
      <c r="U384" s="65" t="s">
        <v>479</v>
      </c>
    </row>
    <row r="385" spans="1:21" ht="25.5" customHeight="1">
      <c r="A385" s="61" t="str">
        <f t="shared" si="35"/>
        <v> </v>
      </c>
      <c r="B385" s="66" t="s">
        <v>2569</v>
      </c>
      <c r="C385" s="72" t="s">
        <v>2570</v>
      </c>
      <c r="D385" s="67" t="s">
        <v>1175</v>
      </c>
      <c r="E385" s="324" t="s">
        <v>1224</v>
      </c>
      <c r="F385" s="324" t="s">
        <v>828</v>
      </c>
      <c r="G385" s="68" t="s">
        <v>1176</v>
      </c>
      <c r="H385" s="246">
        <v>2266</v>
      </c>
      <c r="I385" s="69">
        <v>0.41</v>
      </c>
      <c r="J385" s="241">
        <f t="shared" si="29"/>
        <v>1336.9400000000003</v>
      </c>
      <c r="K385" s="267">
        <f>IF(J385=" "," ",IF(J385=0," ",J385/Currency!$C$11))</f>
        <v>1375.169718164987</v>
      </c>
      <c r="L385" s="70">
        <f>IF(J385=" "," ",IF(J385=0," ",$J385*VLOOKUP($L$9,Currency!$A$3:$C$8,3,0)))</f>
        <v>879.218729448902</v>
      </c>
      <c r="M385" s="63">
        <f t="shared" si="32"/>
        <v>0.46</v>
      </c>
      <c r="N385" s="265">
        <f t="shared" si="30"/>
        <v>1224</v>
      </c>
      <c r="O385" s="37"/>
      <c r="P385" s="65" t="s">
        <v>479</v>
      </c>
      <c r="Q385" s="65" t="s">
        <v>479</v>
      </c>
      <c r="R385" s="65" t="s">
        <v>479</v>
      </c>
      <c r="S385" s="65" t="s">
        <v>479</v>
      </c>
      <c r="T385" s="65" t="s">
        <v>479</v>
      </c>
      <c r="U385" s="65" t="s">
        <v>479</v>
      </c>
    </row>
    <row r="386" spans="1:21" ht="25.5" customHeight="1">
      <c r="A386" s="61" t="str">
        <f t="shared" si="35"/>
        <v> </v>
      </c>
      <c r="B386" s="66"/>
      <c r="C386" s="58" t="s">
        <v>1207</v>
      </c>
      <c r="D386" s="67"/>
      <c r="E386" s="324" t="s">
        <v>479</v>
      </c>
      <c r="F386" s="324"/>
      <c r="G386" s="68"/>
      <c r="H386" s="246"/>
      <c r="I386" s="69"/>
      <c r="J386" s="241" t="str">
        <f aca="true" t="shared" si="36" ref="J386:J450">IF(H386=" "," ",IF(H386=0," ",H386*(1-I386)))</f>
        <v> </v>
      </c>
      <c r="K386" s="267" t="str">
        <f>IF(J386=" "," ",IF(J386=0," ",J386/Currency!$C$11))</f>
        <v> </v>
      </c>
      <c r="L386" s="70" t="str">
        <f>IF(J386=" "," ",IF(J386=0," ",$J386*VLOOKUP($L$9,Currency!$A$3:$C$8,3,0)))</f>
        <v> </v>
      </c>
      <c r="M386" s="63" t="str">
        <f t="shared" si="32"/>
        <v> </v>
      </c>
      <c r="N386" s="265" t="str">
        <f aca="true" t="shared" si="37" ref="N386:N450">IF(M386=" "," ",IF(M386=0," ",ROUND(H386*(1-M386),0)))</f>
        <v> </v>
      </c>
      <c r="O386" s="37"/>
      <c r="P386" s="65" t="s">
        <v>479</v>
      </c>
      <c r="Q386" s="65" t="s">
        <v>479</v>
      </c>
      <c r="R386" s="65" t="s">
        <v>479</v>
      </c>
      <c r="S386" s="65" t="s">
        <v>479</v>
      </c>
      <c r="T386" s="65" t="s">
        <v>479</v>
      </c>
      <c r="U386" s="65" t="s">
        <v>479</v>
      </c>
    </row>
    <row r="387" spans="1:21" ht="25.5" customHeight="1">
      <c r="A387" s="61" t="str">
        <f aca="true" t="shared" si="38" ref="A387:A415">IF(P387="X","C",IF(Q387="X","C",IF(R387="X","C",IF(S387="X","C",IF(T387="X","C",IF(U387="X","C"," "))))))</f>
        <v> </v>
      </c>
      <c r="B387" s="57"/>
      <c r="C387" s="83" t="s">
        <v>1208</v>
      </c>
      <c r="D387" s="67"/>
      <c r="E387" s="324" t="s">
        <v>479</v>
      </c>
      <c r="F387" s="324"/>
      <c r="G387" s="79"/>
      <c r="H387" s="247" t="s">
        <v>479</v>
      </c>
      <c r="I387" s="80"/>
      <c r="J387" s="241" t="str">
        <f t="shared" si="36"/>
        <v> </v>
      </c>
      <c r="K387" s="267" t="str">
        <f>IF(J387=" "," ",IF(J387=0," ",J387/Currency!$C$11))</f>
        <v> </v>
      </c>
      <c r="L387" s="70" t="str">
        <f>IF(J387=" "," ",IF(J387=0," ",$J387*VLOOKUP($L$9,Currency!$A$3:$C$8,3,0)))</f>
        <v> </v>
      </c>
      <c r="M387" s="63" t="str">
        <f t="shared" si="32"/>
        <v> </v>
      </c>
      <c r="N387" s="265" t="str">
        <f t="shared" si="37"/>
        <v> </v>
      </c>
      <c r="O387" s="37"/>
      <c r="P387" s="65" t="s">
        <v>479</v>
      </c>
      <c r="Q387" s="65" t="s">
        <v>479</v>
      </c>
      <c r="R387" s="65" t="s">
        <v>479</v>
      </c>
      <c r="S387" s="65" t="s">
        <v>479</v>
      </c>
      <c r="T387" s="65" t="s">
        <v>479</v>
      </c>
      <c r="U387" s="65" t="s">
        <v>479</v>
      </c>
    </row>
    <row r="388" spans="1:21" ht="25.5" customHeight="1">
      <c r="A388" s="61" t="str">
        <f t="shared" si="38"/>
        <v> </v>
      </c>
      <c r="B388" s="66" t="s">
        <v>1645</v>
      </c>
      <c r="C388" s="72" t="s">
        <v>1646</v>
      </c>
      <c r="D388" s="67" t="s">
        <v>1175</v>
      </c>
      <c r="E388" s="324" t="s">
        <v>1224</v>
      </c>
      <c r="F388" s="324" t="s">
        <v>829</v>
      </c>
      <c r="G388" s="68" t="s">
        <v>411</v>
      </c>
      <c r="H388" s="246">
        <v>683</v>
      </c>
      <c r="I388" s="69">
        <v>0.41</v>
      </c>
      <c r="J388" s="241">
        <f t="shared" si="36"/>
        <v>402.97</v>
      </c>
      <c r="K388" s="267">
        <f>IF(J388=" "," ",IF(J388=0," ",J388/Currency!$C$11))</f>
        <v>414.49290269491877</v>
      </c>
      <c r="L388" s="70">
        <f>IF(J388=" "," ",IF(J388=0," ",$J388*VLOOKUP($L$9,Currency!$A$3:$C$8,3,0)))</f>
        <v>265.00723398658425</v>
      </c>
      <c r="M388" s="63">
        <f t="shared" si="32"/>
        <v>0.46</v>
      </c>
      <c r="N388" s="265">
        <f t="shared" si="37"/>
        <v>369</v>
      </c>
      <c r="O388" s="37"/>
      <c r="P388" s="65" t="s">
        <v>479</v>
      </c>
      <c r="Q388" s="65" t="s">
        <v>479</v>
      </c>
      <c r="R388" s="65" t="s">
        <v>479</v>
      </c>
      <c r="S388" s="65" t="s">
        <v>479</v>
      </c>
      <c r="T388" s="65" t="s">
        <v>479</v>
      </c>
      <c r="U388" s="65" t="s">
        <v>479</v>
      </c>
    </row>
    <row r="389" spans="1:21" ht="25.5" customHeight="1">
      <c r="A389" s="61" t="str">
        <f t="shared" si="38"/>
        <v> </v>
      </c>
      <c r="B389" s="66" t="s">
        <v>1647</v>
      </c>
      <c r="C389" s="72" t="s">
        <v>1648</v>
      </c>
      <c r="D389" s="67" t="s">
        <v>1175</v>
      </c>
      <c r="E389" s="324" t="s">
        <v>1224</v>
      </c>
      <c r="F389" s="324" t="s">
        <v>829</v>
      </c>
      <c r="G389" s="68" t="s">
        <v>411</v>
      </c>
      <c r="H389" s="246">
        <v>788</v>
      </c>
      <c r="I389" s="69">
        <v>0.41</v>
      </c>
      <c r="J389" s="241">
        <f t="shared" si="36"/>
        <v>464.9200000000001</v>
      </c>
      <c r="K389" s="267">
        <f>IF(J389=" "," ",IF(J389=0," ",J389/Currency!$C$11))</f>
        <v>478.2143591853529</v>
      </c>
      <c r="L389" s="70">
        <f>IF(J389=" "," ",IF(J389=0," ",$J389*VLOOKUP($L$9,Currency!$A$3:$C$8,3,0)))</f>
        <v>305.7477311587532</v>
      </c>
      <c r="M389" s="63">
        <f t="shared" si="32"/>
        <v>0.46</v>
      </c>
      <c r="N389" s="265">
        <f t="shared" si="37"/>
        <v>426</v>
      </c>
      <c r="O389" s="37"/>
      <c r="P389" s="65" t="s">
        <v>479</v>
      </c>
      <c r="Q389" s="65" t="s">
        <v>479</v>
      </c>
      <c r="R389" s="65" t="s">
        <v>479</v>
      </c>
      <c r="S389" s="65" t="s">
        <v>479</v>
      </c>
      <c r="T389" s="65" t="s">
        <v>479</v>
      </c>
      <c r="U389" s="65" t="s">
        <v>479</v>
      </c>
    </row>
    <row r="390" spans="1:21" ht="25.5" customHeight="1">
      <c r="A390" s="61" t="str">
        <f t="shared" si="38"/>
        <v> </v>
      </c>
      <c r="B390" s="66" t="s">
        <v>563</v>
      </c>
      <c r="C390" s="72" t="s">
        <v>564</v>
      </c>
      <c r="D390" s="67" t="s">
        <v>1175</v>
      </c>
      <c r="E390" s="324" t="s">
        <v>1224</v>
      </c>
      <c r="F390" s="324" t="s">
        <v>829</v>
      </c>
      <c r="G390" s="68" t="s">
        <v>411</v>
      </c>
      <c r="H390" s="246">
        <v>8925</v>
      </c>
      <c r="I390" s="69">
        <v>0.41</v>
      </c>
      <c r="J390" s="241">
        <f t="shared" si="36"/>
        <v>5265.750000000001</v>
      </c>
      <c r="K390" s="267">
        <f>IF(J390=" "," ",IF(J390=0," ",J390/Currency!$C$11))</f>
        <v>5416.323801686897</v>
      </c>
      <c r="L390" s="70">
        <f>IF(J390=" "," ",IF(J390=0," ",$J390*VLOOKUP($L$9,Currency!$A$3:$C$8,3,0)))</f>
        <v>3462.9422596343557</v>
      </c>
      <c r="M390" s="63">
        <f t="shared" si="32"/>
        <v>0.46</v>
      </c>
      <c r="N390" s="265">
        <f t="shared" si="37"/>
        <v>4820</v>
      </c>
      <c r="O390" s="37"/>
      <c r="P390" s="65" t="s">
        <v>479</v>
      </c>
      <c r="Q390" s="65" t="s">
        <v>479</v>
      </c>
      <c r="R390" s="65" t="s">
        <v>479</v>
      </c>
      <c r="S390" s="65" t="s">
        <v>479</v>
      </c>
      <c r="T390" s="65" t="s">
        <v>479</v>
      </c>
      <c r="U390" s="65" t="s">
        <v>479</v>
      </c>
    </row>
    <row r="391" spans="1:21" ht="25.5" customHeight="1">
      <c r="A391" s="61" t="str">
        <f t="shared" si="38"/>
        <v> </v>
      </c>
      <c r="B391" s="66" t="s">
        <v>2759</v>
      </c>
      <c r="C391" s="72" t="s">
        <v>1118</v>
      </c>
      <c r="D391" s="67" t="s">
        <v>1175</v>
      </c>
      <c r="E391" s="324" t="s">
        <v>1224</v>
      </c>
      <c r="F391" s="324" t="s">
        <v>829</v>
      </c>
      <c r="G391" s="68" t="s">
        <v>411</v>
      </c>
      <c r="H391" s="246">
        <v>1570</v>
      </c>
      <c r="I391" s="69">
        <v>0.41</v>
      </c>
      <c r="J391" s="241">
        <f t="shared" si="36"/>
        <v>926.3000000000002</v>
      </c>
      <c r="K391" s="267">
        <f>IF(J391=" "," ",IF(J391=0," ",J391/Currency!$C$11))</f>
        <v>952.7874922855382</v>
      </c>
      <c r="L391" s="70">
        <f>IF(J391=" "," ",IF(J391=0," ",$J391*VLOOKUP($L$9,Currency!$A$3:$C$8,3,0)))</f>
        <v>609.1674339076682</v>
      </c>
      <c r="M391" s="63">
        <f t="shared" si="32"/>
        <v>0.46</v>
      </c>
      <c r="N391" s="265">
        <f t="shared" si="37"/>
        <v>848</v>
      </c>
      <c r="O391" s="37"/>
      <c r="P391" s="65" t="s">
        <v>479</v>
      </c>
      <c r="Q391" s="65" t="s">
        <v>479</v>
      </c>
      <c r="R391" s="65" t="s">
        <v>479</v>
      </c>
      <c r="S391" s="65" t="s">
        <v>479</v>
      </c>
      <c r="T391" s="65" t="s">
        <v>479</v>
      </c>
      <c r="U391" s="65" t="s">
        <v>479</v>
      </c>
    </row>
    <row r="392" spans="1:21" ht="25.5" customHeight="1">
      <c r="A392" s="61" t="str">
        <f t="shared" si="38"/>
        <v> </v>
      </c>
      <c r="B392" s="66" t="s">
        <v>565</v>
      </c>
      <c r="C392" s="72" t="s">
        <v>566</v>
      </c>
      <c r="D392" s="67" t="s">
        <v>1175</v>
      </c>
      <c r="E392" s="324" t="s">
        <v>1224</v>
      </c>
      <c r="F392" s="324" t="s">
        <v>829</v>
      </c>
      <c r="G392" s="68" t="s">
        <v>411</v>
      </c>
      <c r="H392" s="246">
        <v>10500</v>
      </c>
      <c r="I392" s="69">
        <v>0.41</v>
      </c>
      <c r="J392" s="241">
        <f t="shared" si="36"/>
        <v>6195.000000000001</v>
      </c>
      <c r="K392" s="267">
        <f>IF(J392=" "," ",IF(J392=0," ",J392/Currency!$C$11))</f>
        <v>6372.1456490434075</v>
      </c>
      <c r="L392" s="70">
        <f>IF(J392=" "," ",IF(J392=0," ",$J392*VLOOKUP($L$9,Currency!$A$3:$C$8,3,0)))</f>
        <v>4074.049717216889</v>
      </c>
      <c r="M392" s="63">
        <f t="shared" si="32"/>
        <v>0.46</v>
      </c>
      <c r="N392" s="265">
        <f t="shared" si="37"/>
        <v>5670</v>
      </c>
      <c r="O392" s="37"/>
      <c r="P392" s="65" t="s">
        <v>479</v>
      </c>
      <c r="Q392" s="65" t="s">
        <v>479</v>
      </c>
      <c r="R392" s="65" t="s">
        <v>479</v>
      </c>
      <c r="S392" s="65" t="s">
        <v>479</v>
      </c>
      <c r="T392" s="65" t="s">
        <v>479</v>
      </c>
      <c r="U392" s="65" t="s">
        <v>479</v>
      </c>
    </row>
    <row r="393" spans="1:21" ht="25.5" customHeight="1">
      <c r="A393" s="61" t="str">
        <f t="shared" si="38"/>
        <v> </v>
      </c>
      <c r="B393" s="66" t="s">
        <v>567</v>
      </c>
      <c r="C393" s="72" t="s">
        <v>568</v>
      </c>
      <c r="D393" s="67" t="s">
        <v>1175</v>
      </c>
      <c r="E393" s="324" t="s">
        <v>1224</v>
      </c>
      <c r="F393" s="324" t="s">
        <v>829</v>
      </c>
      <c r="G393" s="68" t="s">
        <v>411</v>
      </c>
      <c r="H393" s="246">
        <v>18900</v>
      </c>
      <c r="I393" s="69">
        <v>0.41</v>
      </c>
      <c r="J393" s="241">
        <f t="shared" si="36"/>
        <v>11151.000000000002</v>
      </c>
      <c r="K393" s="267">
        <f>IF(J393=" "," ",IF(J393=0," ",J393/Currency!$C$11))</f>
        <v>11469.862168278134</v>
      </c>
      <c r="L393" s="70">
        <f>IF(J393=" "," ",IF(J393=0," ",$J393*VLOOKUP($L$9,Currency!$A$3:$C$8,3,0)))</f>
        <v>7333.2894909904</v>
      </c>
      <c r="M393" s="63">
        <f t="shared" si="32"/>
        <v>0.46</v>
      </c>
      <c r="N393" s="265">
        <f t="shared" si="37"/>
        <v>10206</v>
      </c>
      <c r="O393" s="37"/>
      <c r="P393" s="65" t="s">
        <v>479</v>
      </c>
      <c r="Q393" s="65" t="s">
        <v>479</v>
      </c>
      <c r="R393" s="65" t="s">
        <v>479</v>
      </c>
      <c r="S393" s="65" t="s">
        <v>479</v>
      </c>
      <c r="T393" s="65" t="s">
        <v>479</v>
      </c>
      <c r="U393" s="65" t="s">
        <v>479</v>
      </c>
    </row>
    <row r="394" spans="1:21" ht="25.5" customHeight="1">
      <c r="A394" s="61" t="str">
        <f t="shared" si="38"/>
        <v> </v>
      </c>
      <c r="B394" s="66" t="s">
        <v>569</v>
      </c>
      <c r="C394" s="72" t="s">
        <v>570</v>
      </c>
      <c r="D394" s="67" t="s">
        <v>1175</v>
      </c>
      <c r="E394" s="324" t="s">
        <v>1224</v>
      </c>
      <c r="F394" s="324" t="s">
        <v>829</v>
      </c>
      <c r="G394" s="68" t="s">
        <v>411</v>
      </c>
      <c r="H394" s="246">
        <v>14700</v>
      </c>
      <c r="I394" s="69">
        <v>0.41</v>
      </c>
      <c r="J394" s="241">
        <f t="shared" si="36"/>
        <v>8673.000000000002</v>
      </c>
      <c r="K394" s="267">
        <f>IF(J394=" "," ",IF(J394=0," ",J394/Currency!$C$11))</f>
        <v>8921.003908660772</v>
      </c>
      <c r="L394" s="70">
        <f>IF(J394=" "," ",IF(J394=0," ",$J394*VLOOKUP($L$9,Currency!$A$3:$C$8,3,0)))</f>
        <v>5703.669604103645</v>
      </c>
      <c r="M394" s="63">
        <f t="shared" si="32"/>
        <v>0.46</v>
      </c>
      <c r="N394" s="265">
        <f t="shared" si="37"/>
        <v>7938</v>
      </c>
      <c r="O394" s="37"/>
      <c r="P394" s="65" t="s">
        <v>479</v>
      </c>
      <c r="Q394" s="65" t="s">
        <v>479</v>
      </c>
      <c r="R394" s="65" t="s">
        <v>479</v>
      </c>
      <c r="S394" s="65" t="s">
        <v>479</v>
      </c>
      <c r="T394" s="65" t="s">
        <v>479</v>
      </c>
      <c r="U394" s="65" t="s">
        <v>479</v>
      </c>
    </row>
    <row r="395" spans="1:21" ht="25.5" customHeight="1">
      <c r="A395" s="61" t="str">
        <f t="shared" si="38"/>
        <v> </v>
      </c>
      <c r="B395" s="66" t="s">
        <v>571</v>
      </c>
      <c r="C395" s="72" t="s">
        <v>645</v>
      </c>
      <c r="D395" s="67" t="s">
        <v>1175</v>
      </c>
      <c r="E395" s="324" t="s">
        <v>1224</v>
      </c>
      <c r="F395" s="324" t="s">
        <v>829</v>
      </c>
      <c r="G395" s="68" t="s">
        <v>411</v>
      </c>
      <c r="H395" s="246">
        <v>23520</v>
      </c>
      <c r="I395" s="69">
        <v>0.41</v>
      </c>
      <c r="J395" s="241">
        <f t="shared" si="36"/>
        <v>13876.800000000001</v>
      </c>
      <c r="K395" s="267">
        <f>IF(J395=" "," ",IF(J395=0," ",J395/Currency!$C$11))</f>
        <v>14273.606253857233</v>
      </c>
      <c r="L395" s="70">
        <f>IF(J395=" "," ",IF(J395=0," ",$J395*VLOOKUP($L$9,Currency!$A$3:$C$8,3,0)))</f>
        <v>9125.87136656583</v>
      </c>
      <c r="M395" s="63">
        <f t="shared" si="32"/>
        <v>0.46</v>
      </c>
      <c r="N395" s="265">
        <f t="shared" si="37"/>
        <v>12701</v>
      </c>
      <c r="O395" s="37"/>
      <c r="P395" s="65" t="s">
        <v>479</v>
      </c>
      <c r="Q395" s="65" t="s">
        <v>479</v>
      </c>
      <c r="R395" s="65" t="s">
        <v>479</v>
      </c>
      <c r="S395" s="65" t="s">
        <v>479</v>
      </c>
      <c r="T395" s="65" t="s">
        <v>479</v>
      </c>
      <c r="U395" s="65" t="s">
        <v>479</v>
      </c>
    </row>
    <row r="396" spans="1:21" ht="25.5" customHeight="1">
      <c r="A396" s="61" t="str">
        <f t="shared" si="38"/>
        <v> </v>
      </c>
      <c r="B396" s="66" t="s">
        <v>646</v>
      </c>
      <c r="C396" s="72" t="s">
        <v>647</v>
      </c>
      <c r="D396" s="67" t="s">
        <v>1175</v>
      </c>
      <c r="E396" s="324" t="s">
        <v>1224</v>
      </c>
      <c r="F396" s="324" t="s">
        <v>829</v>
      </c>
      <c r="G396" s="68" t="s">
        <v>411</v>
      </c>
      <c r="H396" s="246">
        <v>5250</v>
      </c>
      <c r="I396" s="69">
        <v>0.41</v>
      </c>
      <c r="J396" s="241">
        <f t="shared" si="36"/>
        <v>3097.5000000000005</v>
      </c>
      <c r="K396" s="267">
        <f>IF(J396=" "," ",IF(J396=0," ",J396/Currency!$C$11))</f>
        <v>3186.0728245217038</v>
      </c>
      <c r="L396" s="70">
        <f>IF(J396=" "," ",IF(J396=0," ",$J396*VLOOKUP($L$9,Currency!$A$3:$C$8,3,0)))</f>
        <v>2037.0248586084444</v>
      </c>
      <c r="M396" s="63">
        <f t="shared" si="32"/>
        <v>0.46</v>
      </c>
      <c r="N396" s="265">
        <f t="shared" si="37"/>
        <v>2835</v>
      </c>
      <c r="O396" s="37"/>
      <c r="P396" s="65" t="s">
        <v>479</v>
      </c>
      <c r="Q396" s="65" t="s">
        <v>479</v>
      </c>
      <c r="R396" s="65" t="s">
        <v>479</v>
      </c>
      <c r="S396" s="65" t="s">
        <v>479</v>
      </c>
      <c r="T396" s="65" t="s">
        <v>479</v>
      </c>
      <c r="U396" s="65" t="s">
        <v>479</v>
      </c>
    </row>
    <row r="397" spans="1:21" ht="25.5" customHeight="1">
      <c r="A397" s="61" t="str">
        <f t="shared" si="38"/>
        <v> </v>
      </c>
      <c r="B397" s="66" t="s">
        <v>648</v>
      </c>
      <c r="C397" s="72" t="s">
        <v>649</v>
      </c>
      <c r="D397" s="67" t="s">
        <v>1175</v>
      </c>
      <c r="E397" s="324" t="s">
        <v>1224</v>
      </c>
      <c r="F397" s="324" t="s">
        <v>829</v>
      </c>
      <c r="G397" s="68" t="s">
        <v>411</v>
      </c>
      <c r="H397" s="246">
        <v>17850</v>
      </c>
      <c r="I397" s="69">
        <v>0.41</v>
      </c>
      <c r="J397" s="241">
        <f t="shared" si="36"/>
        <v>10531.500000000002</v>
      </c>
      <c r="K397" s="267">
        <f>IF(J397=" "," ",IF(J397=0," ",J397/Currency!$C$11))</f>
        <v>10832.647603373794</v>
      </c>
      <c r="L397" s="70">
        <f>IF(J397=" "," ",IF(J397=0," ",$J397*VLOOKUP($L$9,Currency!$A$3:$C$8,3,0)))</f>
        <v>6925.884519268711</v>
      </c>
      <c r="M397" s="63">
        <f t="shared" si="32"/>
        <v>0.46</v>
      </c>
      <c r="N397" s="265">
        <f t="shared" si="37"/>
        <v>9639</v>
      </c>
      <c r="O397" s="37"/>
      <c r="P397" s="65" t="s">
        <v>479</v>
      </c>
      <c r="Q397" s="65" t="s">
        <v>479</v>
      </c>
      <c r="R397" s="65" t="s">
        <v>479</v>
      </c>
      <c r="S397" s="65" t="s">
        <v>479</v>
      </c>
      <c r="T397" s="65" t="s">
        <v>479</v>
      </c>
      <c r="U397" s="65" t="s">
        <v>479</v>
      </c>
    </row>
    <row r="398" spans="1:21" ht="25.5" customHeight="1">
      <c r="A398" s="61" t="str">
        <f t="shared" si="38"/>
        <v> </v>
      </c>
      <c r="B398" s="66" t="s">
        <v>650</v>
      </c>
      <c r="C398" s="72" t="s">
        <v>228</v>
      </c>
      <c r="D398" s="67" t="s">
        <v>1175</v>
      </c>
      <c r="E398" s="324" t="s">
        <v>1224</v>
      </c>
      <c r="F398" s="324" t="s">
        <v>829</v>
      </c>
      <c r="G398" s="68" t="s">
        <v>411</v>
      </c>
      <c r="H398" s="246">
        <v>28560</v>
      </c>
      <c r="I398" s="69">
        <v>0.41</v>
      </c>
      <c r="J398" s="241">
        <f t="shared" si="36"/>
        <v>16850.4</v>
      </c>
      <c r="K398" s="267">
        <f>IF(J398=" "," ",IF(J398=0," ",J398/Currency!$C$11))</f>
        <v>17332.23616539807</v>
      </c>
      <c r="L398" s="70">
        <f>IF(J398=" "," ",IF(J398=0," ",$J398*VLOOKUP($L$9,Currency!$A$3:$C$8,3,0)))</f>
        <v>11081.415230829936</v>
      </c>
      <c r="M398" s="63">
        <f t="shared" si="32"/>
        <v>0.46</v>
      </c>
      <c r="N398" s="265">
        <f t="shared" si="37"/>
        <v>15422</v>
      </c>
      <c r="O398" s="37"/>
      <c r="P398" s="65" t="s">
        <v>479</v>
      </c>
      <c r="Q398" s="65" t="s">
        <v>479</v>
      </c>
      <c r="R398" s="65" t="s">
        <v>479</v>
      </c>
      <c r="S398" s="65" t="s">
        <v>479</v>
      </c>
      <c r="T398" s="65" t="s">
        <v>479</v>
      </c>
      <c r="U398" s="65" t="s">
        <v>479</v>
      </c>
    </row>
    <row r="399" spans="1:21" ht="25.5" customHeight="1">
      <c r="A399" s="61" t="str">
        <f t="shared" si="38"/>
        <v> </v>
      </c>
      <c r="B399" s="66" t="s">
        <v>1663</v>
      </c>
      <c r="C399" s="72" t="s">
        <v>1664</v>
      </c>
      <c r="D399" s="67" t="s">
        <v>1175</v>
      </c>
      <c r="E399" s="324" t="s">
        <v>1224</v>
      </c>
      <c r="F399" s="324" t="s">
        <v>829</v>
      </c>
      <c r="G399" s="68" t="s">
        <v>411</v>
      </c>
      <c r="H399" s="246">
        <v>20</v>
      </c>
      <c r="I399" s="69">
        <v>0.41</v>
      </c>
      <c r="J399" s="241">
        <f t="shared" si="36"/>
        <v>11.8</v>
      </c>
      <c r="K399" s="267">
        <f>IF(J399=" "," ",IF(J399=0," ",J399/Currency!$C$11))</f>
        <v>12.137420283892205</v>
      </c>
      <c r="L399" s="70">
        <f>IF(J399=" "," ",IF(J399=0," ",$J399*VLOOKUP($L$9,Currency!$A$3:$C$8,3,0)))</f>
        <v>7.76009469946074</v>
      </c>
      <c r="M399" s="63">
        <f aca="true" t="shared" si="39" ref="M399:M462">IF($H399=0," ",IF(H399=" "," ",IF(E399="A",46%,IF($E399="B",51%,IF($E399="C",51%,IF($E399="D",10%,0))))))</f>
        <v>0.46</v>
      </c>
      <c r="N399" s="265">
        <f t="shared" si="37"/>
        <v>11</v>
      </c>
      <c r="O399" s="37"/>
      <c r="P399" s="65" t="s">
        <v>479</v>
      </c>
      <c r="Q399" s="65" t="s">
        <v>479</v>
      </c>
      <c r="R399" s="65" t="s">
        <v>479</v>
      </c>
      <c r="S399" s="65" t="s">
        <v>479</v>
      </c>
      <c r="T399" s="65" t="s">
        <v>479</v>
      </c>
      <c r="U399" s="65" t="s">
        <v>479</v>
      </c>
    </row>
    <row r="400" spans="1:21" ht="25.5" customHeight="1">
      <c r="A400" s="61" t="str">
        <f t="shared" si="38"/>
        <v> </v>
      </c>
      <c r="B400" s="66" t="s">
        <v>2655</v>
      </c>
      <c r="C400" s="72" t="s">
        <v>2656</v>
      </c>
      <c r="D400" s="67" t="s">
        <v>2504</v>
      </c>
      <c r="E400" s="324" t="s">
        <v>983</v>
      </c>
      <c r="F400" s="324" t="s">
        <v>829</v>
      </c>
      <c r="G400" s="68" t="s">
        <v>411</v>
      </c>
      <c r="H400" s="246">
        <v>0</v>
      </c>
      <c r="I400" s="69">
        <v>0</v>
      </c>
      <c r="J400" s="241" t="str">
        <f t="shared" si="36"/>
        <v> </v>
      </c>
      <c r="K400" s="267" t="str">
        <f>IF(J400=" "," ",IF(J400=0," ",J400/Currency!$C$11))</f>
        <v> </v>
      </c>
      <c r="L400" s="70" t="str">
        <f>IF(J400=" "," ",IF(J400=0," ",$J400*VLOOKUP($L$9,Currency!$A$3:$C$8,3,0)))</f>
        <v> </v>
      </c>
      <c r="M400" s="63" t="str">
        <f t="shared" si="39"/>
        <v> </v>
      </c>
      <c r="N400" s="265" t="str">
        <f t="shared" si="37"/>
        <v> </v>
      </c>
      <c r="O400" s="37"/>
      <c r="P400" s="65" t="s">
        <v>479</v>
      </c>
      <c r="Q400" s="65" t="s">
        <v>479</v>
      </c>
      <c r="R400" s="65" t="s">
        <v>479</v>
      </c>
      <c r="S400" s="65" t="s">
        <v>479</v>
      </c>
      <c r="T400" s="65" t="s">
        <v>479</v>
      </c>
      <c r="U400" s="65" t="s">
        <v>479</v>
      </c>
    </row>
    <row r="401" spans="1:21" ht="25.5" customHeight="1">
      <c r="A401" s="61" t="str">
        <f t="shared" si="38"/>
        <v> </v>
      </c>
      <c r="B401" s="66" t="s">
        <v>1665</v>
      </c>
      <c r="C401" s="72" t="s">
        <v>1666</v>
      </c>
      <c r="D401" s="67" t="s">
        <v>1175</v>
      </c>
      <c r="E401" s="324" t="s">
        <v>1224</v>
      </c>
      <c r="F401" s="324" t="s">
        <v>829</v>
      </c>
      <c r="G401" s="68" t="s">
        <v>411</v>
      </c>
      <c r="H401" s="246">
        <v>26250</v>
      </c>
      <c r="I401" s="69">
        <v>0.41</v>
      </c>
      <c r="J401" s="241">
        <f t="shared" si="36"/>
        <v>15487.500000000002</v>
      </c>
      <c r="K401" s="267">
        <f>IF(J401=" "," ",IF(J401=0," ",J401/Currency!$C$11))</f>
        <v>15930.36412260852</v>
      </c>
      <c r="L401" s="70">
        <f>IF(J401=" "," ",IF(J401=0," ",$J401*VLOOKUP($L$9,Currency!$A$3:$C$8,3,0)))</f>
        <v>10185.124293042221</v>
      </c>
      <c r="M401" s="63">
        <f t="shared" si="39"/>
        <v>0.46</v>
      </c>
      <c r="N401" s="265">
        <f t="shared" si="37"/>
        <v>14175</v>
      </c>
      <c r="O401" s="37"/>
      <c r="P401" s="65" t="s">
        <v>479</v>
      </c>
      <c r="Q401" s="65" t="s">
        <v>479</v>
      </c>
      <c r="R401" s="65" t="s">
        <v>479</v>
      </c>
      <c r="S401" s="65" t="s">
        <v>479</v>
      </c>
      <c r="T401" s="65" t="s">
        <v>479</v>
      </c>
      <c r="U401" s="65" t="s">
        <v>479</v>
      </c>
    </row>
    <row r="402" spans="1:21" ht="25.5" customHeight="1">
      <c r="A402" s="61" t="str">
        <f t="shared" si="38"/>
        <v> </v>
      </c>
      <c r="B402" s="66" t="s">
        <v>428</v>
      </c>
      <c r="C402" s="72" t="s">
        <v>429</v>
      </c>
      <c r="D402" s="67" t="s">
        <v>1175</v>
      </c>
      <c r="E402" s="324" t="s">
        <v>1224</v>
      </c>
      <c r="F402" s="324" t="s">
        <v>829</v>
      </c>
      <c r="G402" s="68" t="s">
        <v>411</v>
      </c>
      <c r="H402" s="246">
        <v>2620</v>
      </c>
      <c r="I402" s="69">
        <v>0.41</v>
      </c>
      <c r="J402" s="241">
        <f t="shared" si="36"/>
        <v>1545.8000000000002</v>
      </c>
      <c r="K402" s="267">
        <f>IF(J402=" "," ",IF(J402=0," ",J402/Currency!$C$11))</f>
        <v>1590.002057189879</v>
      </c>
      <c r="L402" s="70">
        <f>IF(J402=" "," ",IF(J402=0," ",$J402*VLOOKUP($L$9,Currency!$A$3:$C$8,3,0)))</f>
        <v>1016.5724056293569</v>
      </c>
      <c r="M402" s="63">
        <f t="shared" si="39"/>
        <v>0.46</v>
      </c>
      <c r="N402" s="265">
        <f t="shared" si="37"/>
        <v>1415</v>
      </c>
      <c r="O402" s="37"/>
      <c r="P402" s="65" t="s">
        <v>479</v>
      </c>
      <c r="Q402" s="65" t="s">
        <v>479</v>
      </c>
      <c r="R402" s="65" t="s">
        <v>479</v>
      </c>
      <c r="S402" s="65" t="s">
        <v>479</v>
      </c>
      <c r="T402" s="65" t="s">
        <v>479</v>
      </c>
      <c r="U402" s="65" t="s">
        <v>479</v>
      </c>
    </row>
    <row r="403" spans="1:21" ht="25.5" customHeight="1">
      <c r="A403" s="61" t="str">
        <f t="shared" si="38"/>
        <v> </v>
      </c>
      <c r="B403" s="66" t="s">
        <v>430</v>
      </c>
      <c r="C403" s="72" t="s">
        <v>431</v>
      </c>
      <c r="D403" s="67" t="s">
        <v>1175</v>
      </c>
      <c r="E403" s="324" t="s">
        <v>1224</v>
      </c>
      <c r="F403" s="324" t="s">
        <v>829</v>
      </c>
      <c r="G403" s="68" t="s">
        <v>411</v>
      </c>
      <c r="H403" s="246">
        <v>1045</v>
      </c>
      <c r="I403" s="69">
        <v>0.41</v>
      </c>
      <c r="J403" s="241">
        <f t="shared" si="36"/>
        <v>616.5500000000001</v>
      </c>
      <c r="K403" s="267">
        <f>IF(J403=" "," ",IF(J403=0," ",J403/Currency!$C$11))</f>
        <v>634.1802098333677</v>
      </c>
      <c r="L403" s="70">
        <f>IF(J403=" "," ",IF(J403=0," ",$J403*VLOOKUP($L$9,Currency!$A$3:$C$8,3,0)))</f>
        <v>405.4649480468237</v>
      </c>
      <c r="M403" s="63">
        <f t="shared" si="39"/>
        <v>0.46</v>
      </c>
      <c r="N403" s="265">
        <f t="shared" si="37"/>
        <v>564</v>
      </c>
      <c r="O403" s="37"/>
      <c r="P403" s="65" t="s">
        <v>479</v>
      </c>
      <c r="Q403" s="65" t="s">
        <v>479</v>
      </c>
      <c r="R403" s="65" t="s">
        <v>479</v>
      </c>
      <c r="S403" s="65" t="s">
        <v>479</v>
      </c>
      <c r="T403" s="65" t="s">
        <v>479</v>
      </c>
      <c r="U403" s="65" t="s">
        <v>479</v>
      </c>
    </row>
    <row r="404" spans="1:21" ht="25.5" customHeight="1">
      <c r="A404" s="61" t="str">
        <f t="shared" si="38"/>
        <v> </v>
      </c>
      <c r="B404" s="66" t="s">
        <v>432</v>
      </c>
      <c r="C404" s="72" t="s">
        <v>667</v>
      </c>
      <c r="D404" s="67" t="s">
        <v>1175</v>
      </c>
      <c r="E404" s="324" t="s">
        <v>1224</v>
      </c>
      <c r="F404" s="324" t="s">
        <v>829</v>
      </c>
      <c r="G404" s="68" t="s">
        <v>411</v>
      </c>
      <c r="H404" s="246">
        <v>21000</v>
      </c>
      <c r="I404" s="69">
        <v>0.41</v>
      </c>
      <c r="J404" s="241">
        <f t="shared" si="36"/>
        <v>12390.000000000002</v>
      </c>
      <c r="K404" s="267">
        <f>IF(J404=" "," ",IF(J404=0," ",J404/Currency!$C$11))</f>
        <v>12744.291298086815</v>
      </c>
      <c r="L404" s="70">
        <f>IF(J404=" "," ",IF(J404=0," ",$J404*VLOOKUP($L$9,Currency!$A$3:$C$8,3,0)))</f>
        <v>8148.099434433778</v>
      </c>
      <c r="M404" s="63">
        <f t="shared" si="39"/>
        <v>0.46</v>
      </c>
      <c r="N404" s="265">
        <f t="shared" si="37"/>
        <v>11340</v>
      </c>
      <c r="O404" s="37"/>
      <c r="P404" s="65" t="s">
        <v>479</v>
      </c>
      <c r="Q404" s="65" t="s">
        <v>479</v>
      </c>
      <c r="R404" s="65" t="s">
        <v>479</v>
      </c>
      <c r="S404" s="65" t="s">
        <v>479</v>
      </c>
      <c r="T404" s="65" t="s">
        <v>479</v>
      </c>
      <c r="U404" s="65" t="s">
        <v>479</v>
      </c>
    </row>
    <row r="405" spans="1:21" ht="25.5" customHeight="1">
      <c r="A405" s="61" t="str">
        <f t="shared" si="38"/>
        <v> </v>
      </c>
      <c r="B405" s="66" t="s">
        <v>668</v>
      </c>
      <c r="C405" s="72" t="s">
        <v>669</v>
      </c>
      <c r="D405" s="67" t="s">
        <v>1175</v>
      </c>
      <c r="E405" s="324" t="s">
        <v>1224</v>
      </c>
      <c r="F405" s="324" t="s">
        <v>829</v>
      </c>
      <c r="G405" s="68" t="s">
        <v>411</v>
      </c>
      <c r="H405" s="246">
        <v>26250</v>
      </c>
      <c r="I405" s="69">
        <v>0.41</v>
      </c>
      <c r="J405" s="241">
        <f t="shared" si="36"/>
        <v>15487.500000000002</v>
      </c>
      <c r="K405" s="267">
        <f>IF(J405=" "," ",IF(J405=0," ",J405/Currency!$C$11))</f>
        <v>15930.36412260852</v>
      </c>
      <c r="L405" s="70">
        <f>IF(J405=" "," ",IF(J405=0," ",$J405*VLOOKUP($L$9,Currency!$A$3:$C$8,3,0)))</f>
        <v>10185.124293042221</v>
      </c>
      <c r="M405" s="63">
        <f t="shared" si="39"/>
        <v>0.46</v>
      </c>
      <c r="N405" s="265">
        <f t="shared" si="37"/>
        <v>14175</v>
      </c>
      <c r="O405" s="37"/>
      <c r="P405" s="65" t="s">
        <v>479</v>
      </c>
      <c r="Q405" s="65" t="s">
        <v>479</v>
      </c>
      <c r="R405" s="65" t="s">
        <v>479</v>
      </c>
      <c r="S405" s="65" t="s">
        <v>479</v>
      </c>
      <c r="T405" s="65" t="s">
        <v>479</v>
      </c>
      <c r="U405" s="65" t="s">
        <v>479</v>
      </c>
    </row>
    <row r="406" spans="1:21" ht="25.5" customHeight="1">
      <c r="A406" s="61" t="str">
        <f t="shared" si="38"/>
        <v> </v>
      </c>
      <c r="B406" s="66" t="s">
        <v>670</v>
      </c>
      <c r="C406" s="72" t="s">
        <v>313</v>
      </c>
      <c r="D406" s="67" t="s">
        <v>1175</v>
      </c>
      <c r="E406" s="324" t="s">
        <v>1224</v>
      </c>
      <c r="F406" s="324" t="s">
        <v>829</v>
      </c>
      <c r="G406" s="68" t="s">
        <v>411</v>
      </c>
      <c r="H406" s="246">
        <v>31500</v>
      </c>
      <c r="I406" s="69">
        <v>0.41</v>
      </c>
      <c r="J406" s="241">
        <f t="shared" si="36"/>
        <v>18585.000000000004</v>
      </c>
      <c r="K406" s="267">
        <f>IF(J406=" "," ",IF(J406=0," ",J406/Currency!$C$11))</f>
        <v>19116.436947130223</v>
      </c>
      <c r="L406" s="70">
        <f>IF(J406=" "," ",IF(J406=0," ",$J406*VLOOKUP($L$9,Currency!$A$3:$C$8,3,0)))</f>
        <v>12222.149151650667</v>
      </c>
      <c r="M406" s="63">
        <f t="shared" si="39"/>
        <v>0.46</v>
      </c>
      <c r="N406" s="265">
        <f t="shared" si="37"/>
        <v>17010</v>
      </c>
      <c r="O406" s="37"/>
      <c r="P406" s="65" t="s">
        <v>479</v>
      </c>
      <c r="Q406" s="65" t="s">
        <v>479</v>
      </c>
      <c r="R406" s="65" t="s">
        <v>479</v>
      </c>
      <c r="S406" s="65" t="s">
        <v>479</v>
      </c>
      <c r="T406" s="65" t="s">
        <v>479</v>
      </c>
      <c r="U406" s="65" t="s">
        <v>479</v>
      </c>
    </row>
    <row r="407" spans="1:21" ht="25.5" customHeight="1">
      <c r="A407" s="61" t="str">
        <f t="shared" si="38"/>
        <v> </v>
      </c>
      <c r="B407" s="66" t="s">
        <v>314</v>
      </c>
      <c r="C407" s="72" t="s">
        <v>315</v>
      </c>
      <c r="D407" s="67" t="s">
        <v>1175</v>
      </c>
      <c r="E407" s="324" t="s">
        <v>1224</v>
      </c>
      <c r="F407" s="324" t="s">
        <v>829</v>
      </c>
      <c r="G407" s="68" t="s">
        <v>411</v>
      </c>
      <c r="H407" s="246">
        <v>33600</v>
      </c>
      <c r="I407" s="69">
        <v>0.41</v>
      </c>
      <c r="J407" s="241">
        <f t="shared" si="36"/>
        <v>19824.000000000004</v>
      </c>
      <c r="K407" s="267">
        <f>IF(J407=" "," ",IF(J407=0," ",J407/Currency!$C$11))</f>
        <v>20390.866076938906</v>
      </c>
      <c r="L407" s="70">
        <f>IF(J407=" "," ",IF(J407=0," ",$J407*VLOOKUP($L$9,Currency!$A$3:$C$8,3,0)))</f>
        <v>13036.959095094044</v>
      </c>
      <c r="M407" s="63">
        <f t="shared" si="39"/>
        <v>0.46</v>
      </c>
      <c r="N407" s="265">
        <f t="shared" si="37"/>
        <v>18144</v>
      </c>
      <c r="O407" s="37"/>
      <c r="P407" s="65" t="s">
        <v>479</v>
      </c>
      <c r="Q407" s="65" t="s">
        <v>479</v>
      </c>
      <c r="R407" s="65" t="s">
        <v>479</v>
      </c>
      <c r="S407" s="65" t="s">
        <v>479</v>
      </c>
      <c r="T407" s="65" t="s">
        <v>479</v>
      </c>
      <c r="U407" s="65" t="s">
        <v>479</v>
      </c>
    </row>
    <row r="408" spans="1:21" ht="25.5" customHeight="1">
      <c r="A408" s="61" t="str">
        <f t="shared" si="38"/>
        <v> </v>
      </c>
      <c r="B408" s="66" t="s">
        <v>316</v>
      </c>
      <c r="C408" s="72" t="s">
        <v>317</v>
      </c>
      <c r="D408" s="67" t="s">
        <v>1175</v>
      </c>
      <c r="E408" s="324" t="s">
        <v>1224</v>
      </c>
      <c r="F408" s="324" t="s">
        <v>829</v>
      </c>
      <c r="G408" s="68" t="s">
        <v>411</v>
      </c>
      <c r="H408" s="246">
        <v>42000</v>
      </c>
      <c r="I408" s="69">
        <v>0.41</v>
      </c>
      <c r="J408" s="241">
        <f t="shared" si="36"/>
        <v>24780.000000000004</v>
      </c>
      <c r="K408" s="267">
        <f>IF(J408=" "," ",IF(J408=0," ",J408/Currency!$C$11))</f>
        <v>25488.58259617363</v>
      </c>
      <c r="L408" s="70">
        <f>IF(J408=" "," ",IF(J408=0," ",$J408*VLOOKUP($L$9,Currency!$A$3:$C$8,3,0)))</f>
        <v>16296.198868867556</v>
      </c>
      <c r="M408" s="63">
        <f t="shared" si="39"/>
        <v>0.46</v>
      </c>
      <c r="N408" s="265">
        <f t="shared" si="37"/>
        <v>22680</v>
      </c>
      <c r="O408" s="37"/>
      <c r="P408" s="65" t="s">
        <v>479</v>
      </c>
      <c r="Q408" s="65" t="s">
        <v>479</v>
      </c>
      <c r="R408" s="65" t="s">
        <v>479</v>
      </c>
      <c r="S408" s="65" t="s">
        <v>479</v>
      </c>
      <c r="T408" s="65" t="s">
        <v>479</v>
      </c>
      <c r="U408" s="65" t="s">
        <v>479</v>
      </c>
    </row>
    <row r="409" spans="1:21" ht="25.5" customHeight="1">
      <c r="A409" s="61" t="str">
        <f t="shared" si="38"/>
        <v> </v>
      </c>
      <c r="B409" s="66" t="s">
        <v>318</v>
      </c>
      <c r="C409" s="72" t="s">
        <v>319</v>
      </c>
      <c r="D409" s="67" t="s">
        <v>1175</v>
      </c>
      <c r="E409" s="324" t="s">
        <v>1224</v>
      </c>
      <c r="F409" s="324" t="s">
        <v>829</v>
      </c>
      <c r="G409" s="68" t="s">
        <v>411</v>
      </c>
      <c r="H409" s="246">
        <v>50400</v>
      </c>
      <c r="I409" s="69">
        <v>0.41</v>
      </c>
      <c r="J409" s="241">
        <f t="shared" si="36"/>
        <v>29736.000000000004</v>
      </c>
      <c r="K409" s="267">
        <f>IF(J409=" "," ",IF(J409=0," ",J409/Currency!$C$11))</f>
        <v>30586.299115408357</v>
      </c>
      <c r="L409" s="70">
        <f>IF(J409=" "," ",IF(J409=0," ",$J409*VLOOKUP($L$9,Currency!$A$3:$C$8,3,0)))</f>
        <v>19555.438642641064</v>
      </c>
      <c r="M409" s="63">
        <f t="shared" si="39"/>
        <v>0.46</v>
      </c>
      <c r="N409" s="265">
        <f t="shared" si="37"/>
        <v>27216</v>
      </c>
      <c r="O409" s="37"/>
      <c r="P409" s="65" t="s">
        <v>479</v>
      </c>
      <c r="Q409" s="65" t="s">
        <v>479</v>
      </c>
      <c r="R409" s="65" t="s">
        <v>479</v>
      </c>
      <c r="S409" s="65" t="s">
        <v>479</v>
      </c>
      <c r="T409" s="65" t="s">
        <v>479</v>
      </c>
      <c r="U409" s="65" t="s">
        <v>479</v>
      </c>
    </row>
    <row r="410" spans="1:21" ht="25.5" customHeight="1">
      <c r="A410" s="61" t="str">
        <f t="shared" si="38"/>
        <v> </v>
      </c>
      <c r="B410" s="66" t="s">
        <v>2662</v>
      </c>
      <c r="C410" s="72" t="s">
        <v>310</v>
      </c>
      <c r="D410" s="67" t="s">
        <v>1175</v>
      </c>
      <c r="E410" s="324" t="s">
        <v>1224</v>
      </c>
      <c r="F410" s="324" t="s">
        <v>829</v>
      </c>
      <c r="G410" s="68" t="s">
        <v>411</v>
      </c>
      <c r="H410" s="246">
        <v>13650</v>
      </c>
      <c r="I410" s="69">
        <v>0.41</v>
      </c>
      <c r="J410" s="241">
        <f t="shared" si="36"/>
        <v>8053.500000000001</v>
      </c>
      <c r="K410" s="267">
        <f>IF(J410=" "," ",IF(J410=0," ",J410/Currency!$C$11))</f>
        <v>8283.78934375643</v>
      </c>
      <c r="L410" s="70">
        <f>IF(J410=" "," ",IF(J410=0," ",$J410*VLOOKUP($L$9,Currency!$A$3:$C$8,3,0)))</f>
        <v>5296.264632381955</v>
      </c>
      <c r="M410" s="63">
        <f t="shared" si="39"/>
        <v>0.46</v>
      </c>
      <c r="N410" s="265">
        <f t="shared" si="37"/>
        <v>7371</v>
      </c>
      <c r="O410" s="37"/>
      <c r="P410" s="65" t="s">
        <v>479</v>
      </c>
      <c r="Q410" s="65" t="s">
        <v>479</v>
      </c>
      <c r="R410" s="65" t="s">
        <v>479</v>
      </c>
      <c r="S410" s="65" t="s">
        <v>479</v>
      </c>
      <c r="T410" s="65" t="s">
        <v>479</v>
      </c>
      <c r="U410" s="65" t="s">
        <v>479</v>
      </c>
    </row>
    <row r="411" spans="1:21" ht="25.5" customHeight="1">
      <c r="A411" s="61" t="str">
        <f t="shared" si="38"/>
        <v> </v>
      </c>
      <c r="B411" s="66" t="s">
        <v>320</v>
      </c>
      <c r="C411" s="72" t="s">
        <v>1113</v>
      </c>
      <c r="D411" s="67" t="s">
        <v>1175</v>
      </c>
      <c r="E411" s="324" t="s">
        <v>1224</v>
      </c>
      <c r="F411" s="324" t="s">
        <v>829</v>
      </c>
      <c r="G411" s="68" t="s">
        <v>411</v>
      </c>
      <c r="H411" s="246">
        <v>8400</v>
      </c>
      <c r="I411" s="69">
        <v>0.41</v>
      </c>
      <c r="J411" s="241">
        <f t="shared" si="36"/>
        <v>4956.000000000001</v>
      </c>
      <c r="K411" s="267">
        <f>IF(J411=" "," ",IF(J411=0," ",J411/Currency!$C$11))</f>
        <v>5097.716519234727</v>
      </c>
      <c r="L411" s="70">
        <f>IF(J411=" "," ",IF(J411=0," ",$J411*VLOOKUP($L$9,Currency!$A$3:$C$8,3,0)))</f>
        <v>3259.239773773511</v>
      </c>
      <c r="M411" s="63">
        <f t="shared" si="39"/>
        <v>0.46</v>
      </c>
      <c r="N411" s="265">
        <f t="shared" si="37"/>
        <v>4536</v>
      </c>
      <c r="O411" s="37"/>
      <c r="P411" s="65" t="s">
        <v>479</v>
      </c>
      <c r="Q411" s="65" t="s">
        <v>479</v>
      </c>
      <c r="R411" s="65" t="s">
        <v>479</v>
      </c>
      <c r="S411" s="65" t="s">
        <v>479</v>
      </c>
      <c r="T411" s="65" t="s">
        <v>479</v>
      </c>
      <c r="U411" s="65" t="s">
        <v>479</v>
      </c>
    </row>
    <row r="412" spans="1:21" ht="25.5" customHeight="1">
      <c r="A412" s="61" t="str">
        <f t="shared" si="38"/>
        <v> </v>
      </c>
      <c r="B412" s="66" t="s">
        <v>1114</v>
      </c>
      <c r="C412" s="72" t="s">
        <v>1115</v>
      </c>
      <c r="D412" s="67" t="s">
        <v>1175</v>
      </c>
      <c r="E412" s="324" t="s">
        <v>1224</v>
      </c>
      <c r="F412" s="324" t="s">
        <v>829</v>
      </c>
      <c r="G412" s="68" t="s">
        <v>411</v>
      </c>
      <c r="H412" s="246">
        <v>18900</v>
      </c>
      <c r="I412" s="69">
        <v>0.41</v>
      </c>
      <c r="J412" s="241">
        <f t="shared" si="36"/>
        <v>11151.000000000002</v>
      </c>
      <c r="K412" s="267">
        <f>IF(J412=" "," ",IF(J412=0," ",J412/Currency!$C$11))</f>
        <v>11469.862168278134</v>
      </c>
      <c r="L412" s="70">
        <f>IF(J412=" "," ",IF(J412=0," ",$J412*VLOOKUP($L$9,Currency!$A$3:$C$8,3,0)))</f>
        <v>7333.2894909904</v>
      </c>
      <c r="M412" s="63">
        <f t="shared" si="39"/>
        <v>0.46</v>
      </c>
      <c r="N412" s="265">
        <f t="shared" si="37"/>
        <v>10206</v>
      </c>
      <c r="O412" s="37"/>
      <c r="P412" s="65" t="s">
        <v>479</v>
      </c>
      <c r="Q412" s="65" t="s">
        <v>479</v>
      </c>
      <c r="R412" s="65" t="s">
        <v>479</v>
      </c>
      <c r="S412" s="65" t="s">
        <v>479</v>
      </c>
      <c r="T412" s="65" t="s">
        <v>479</v>
      </c>
      <c r="U412" s="65" t="s">
        <v>479</v>
      </c>
    </row>
    <row r="413" spans="1:21" ht="25.5" customHeight="1">
      <c r="A413" s="61" t="str">
        <f t="shared" si="38"/>
        <v> </v>
      </c>
      <c r="B413" s="66" t="s">
        <v>1116</v>
      </c>
      <c r="C413" s="72" t="s">
        <v>1117</v>
      </c>
      <c r="D413" s="67" t="s">
        <v>1175</v>
      </c>
      <c r="E413" s="324" t="s">
        <v>1224</v>
      </c>
      <c r="F413" s="324" t="s">
        <v>829</v>
      </c>
      <c r="G413" s="68" t="s">
        <v>411</v>
      </c>
      <c r="H413" s="246">
        <v>10500</v>
      </c>
      <c r="I413" s="69">
        <v>0.41</v>
      </c>
      <c r="J413" s="241">
        <f t="shared" si="36"/>
        <v>6195.000000000001</v>
      </c>
      <c r="K413" s="267">
        <f>IF(J413=" "," ",IF(J413=0," ",J413/Currency!$C$11))</f>
        <v>6372.1456490434075</v>
      </c>
      <c r="L413" s="70">
        <f>IF(J413=" "," ",IF(J413=0," ",$J413*VLOOKUP($L$9,Currency!$A$3:$C$8,3,0)))</f>
        <v>4074.049717216889</v>
      </c>
      <c r="M413" s="63">
        <f t="shared" si="39"/>
        <v>0.46</v>
      </c>
      <c r="N413" s="265">
        <f t="shared" si="37"/>
        <v>5670</v>
      </c>
      <c r="O413" s="37"/>
      <c r="P413" s="65" t="s">
        <v>479</v>
      </c>
      <c r="Q413" s="65" t="s">
        <v>479</v>
      </c>
      <c r="R413" s="65" t="s">
        <v>479</v>
      </c>
      <c r="S413" s="65" t="s">
        <v>479</v>
      </c>
      <c r="T413" s="65" t="s">
        <v>479</v>
      </c>
      <c r="U413" s="65" t="s">
        <v>479</v>
      </c>
    </row>
    <row r="414" spans="1:21" ht="25.5" customHeight="1">
      <c r="A414" s="61" t="str">
        <f t="shared" si="38"/>
        <v> </v>
      </c>
      <c r="C414" s="83" t="s">
        <v>1209</v>
      </c>
      <c r="D414" s="67"/>
      <c r="E414" s="324" t="s">
        <v>479</v>
      </c>
      <c r="F414" s="324"/>
      <c r="G414" s="74"/>
      <c r="H414" s="246"/>
      <c r="I414" s="90"/>
      <c r="J414" s="241" t="str">
        <f t="shared" si="36"/>
        <v> </v>
      </c>
      <c r="K414" s="267" t="str">
        <f>IF(J414=" "," ",IF(J414=0," ",J414/Currency!$C$11))</f>
        <v> </v>
      </c>
      <c r="L414" s="70" t="str">
        <f>IF(J414=" "," ",IF(J414=0," ",$J414*VLOOKUP($L$9,Currency!$A$3:$C$8,3,0)))</f>
        <v> </v>
      </c>
      <c r="M414" s="63" t="str">
        <f t="shared" si="39"/>
        <v> </v>
      </c>
      <c r="N414" s="265" t="str">
        <f t="shared" si="37"/>
        <v> </v>
      </c>
      <c r="O414" s="37"/>
      <c r="P414" s="65" t="s">
        <v>479</v>
      </c>
      <c r="Q414" s="65" t="s">
        <v>479</v>
      </c>
      <c r="R414" s="65" t="s">
        <v>479</v>
      </c>
      <c r="S414" s="65" t="s">
        <v>479</v>
      </c>
      <c r="T414" s="65" t="s">
        <v>479</v>
      </c>
      <c r="U414" s="65" t="s">
        <v>479</v>
      </c>
    </row>
    <row r="415" spans="1:21" ht="25.5" customHeight="1">
      <c r="A415" s="61" t="str">
        <f t="shared" si="38"/>
        <v> </v>
      </c>
      <c r="B415" s="75" t="s">
        <v>363</v>
      </c>
      <c r="C415" s="72" t="s">
        <v>364</v>
      </c>
      <c r="D415" s="67" t="s">
        <v>1175</v>
      </c>
      <c r="E415" s="324" t="s">
        <v>1224</v>
      </c>
      <c r="F415" s="324" t="s">
        <v>830</v>
      </c>
      <c r="G415" s="68" t="s">
        <v>411</v>
      </c>
      <c r="H415" s="246">
        <v>7875</v>
      </c>
      <c r="I415" s="90">
        <v>0.41</v>
      </c>
      <c r="J415" s="241">
        <f t="shared" si="36"/>
        <v>4646.250000000001</v>
      </c>
      <c r="K415" s="267">
        <f>IF(J415=" "," ",IF(J415=0," ",J415/Currency!$C$11))</f>
        <v>4779.109236782556</v>
      </c>
      <c r="L415" s="70">
        <f>IF(J415=" "," ",IF(J415=0," ",$J415*VLOOKUP($L$9,Currency!$A$3:$C$8,3,0)))</f>
        <v>3055.5372879126667</v>
      </c>
      <c r="M415" s="63">
        <f t="shared" si="39"/>
        <v>0.46</v>
      </c>
      <c r="N415" s="265">
        <f t="shared" si="37"/>
        <v>4253</v>
      </c>
      <c r="O415" s="37"/>
      <c r="P415" s="65" t="s">
        <v>479</v>
      </c>
      <c r="Q415" s="65" t="s">
        <v>479</v>
      </c>
      <c r="R415" s="65" t="s">
        <v>479</v>
      </c>
      <c r="S415" s="65" t="s">
        <v>479</v>
      </c>
      <c r="T415" s="65" t="s">
        <v>479</v>
      </c>
      <c r="U415" s="65" t="s">
        <v>479</v>
      </c>
    </row>
    <row r="416" spans="1:21" ht="25.5" customHeight="1">
      <c r="A416" s="61" t="str">
        <f aca="true" t="shared" si="40" ref="A416:A440">IF(P416="X","C",IF(Q416="X","C",IF(R416="X","C",IF(S416="X","C",IF(T416="X","C",IF(U416="X","C"," "))))))</f>
        <v> </v>
      </c>
      <c r="B416" s="75" t="s">
        <v>2789</v>
      </c>
      <c r="C416" s="72" t="s">
        <v>365</v>
      </c>
      <c r="D416" s="67" t="s">
        <v>1175</v>
      </c>
      <c r="E416" s="324" t="s">
        <v>1224</v>
      </c>
      <c r="F416" s="324" t="s">
        <v>830</v>
      </c>
      <c r="G416" s="68" t="s">
        <v>411</v>
      </c>
      <c r="H416" s="246">
        <v>14700</v>
      </c>
      <c r="I416" s="90">
        <v>0.41</v>
      </c>
      <c r="J416" s="241">
        <f t="shared" si="36"/>
        <v>8673.000000000002</v>
      </c>
      <c r="K416" s="267">
        <f>IF(J416=" "," ",IF(J416=0," ",J416/Currency!$C$11))</f>
        <v>8921.003908660772</v>
      </c>
      <c r="L416" s="70">
        <f>IF(J416=" "," ",IF(J416=0," ",$J416*VLOOKUP($L$9,Currency!$A$3:$C$8,3,0)))</f>
        <v>5703.669604103645</v>
      </c>
      <c r="M416" s="63">
        <f t="shared" si="39"/>
        <v>0.46</v>
      </c>
      <c r="N416" s="265">
        <f t="shared" si="37"/>
        <v>7938</v>
      </c>
      <c r="O416" s="37"/>
      <c r="P416" s="65" t="s">
        <v>479</v>
      </c>
      <c r="Q416" s="65" t="s">
        <v>479</v>
      </c>
      <c r="R416" s="65" t="s">
        <v>479</v>
      </c>
      <c r="S416" s="65" t="s">
        <v>479</v>
      </c>
      <c r="T416" s="65" t="s">
        <v>479</v>
      </c>
      <c r="U416" s="65" t="s">
        <v>479</v>
      </c>
    </row>
    <row r="417" spans="1:21" ht="25.5" customHeight="1">
      <c r="A417" s="61" t="str">
        <f>IF(P417="X","C",IF(Q417="X","C",IF(R417="X","C",IF(S417="X","C",IF(T417="X","C",IF(U417="X","C"," "))))))</f>
        <v> </v>
      </c>
      <c r="B417" s="75" t="s">
        <v>673</v>
      </c>
      <c r="C417" s="75" t="s">
        <v>674</v>
      </c>
      <c r="D417" s="67" t="s">
        <v>1175</v>
      </c>
      <c r="E417" s="324" t="s">
        <v>1224</v>
      </c>
      <c r="F417" s="324" t="s">
        <v>830</v>
      </c>
      <c r="G417" s="68" t="s">
        <v>411</v>
      </c>
      <c r="H417" s="246">
        <v>12600</v>
      </c>
      <c r="I417" s="90">
        <v>0.41</v>
      </c>
      <c r="J417" s="241">
        <f>IF(H417=" "," ",IF(H417=0," ",H417*(1-I417)))</f>
        <v>7434.000000000001</v>
      </c>
      <c r="K417" s="267">
        <f>IF(J417=" "," ",IF(J417=0," ",J417/Currency!$C$11))</f>
        <v>7646.574778852089</v>
      </c>
      <c r="L417" s="70">
        <f>IF(J417=" "," ",IF(J417=0," ",$J417*VLOOKUP($L$9,Currency!$A$3:$C$8,3,0)))</f>
        <v>4888.859660660266</v>
      </c>
      <c r="M417" s="63">
        <f t="shared" si="39"/>
        <v>0.46</v>
      </c>
      <c r="N417" s="265">
        <f>IF(M417=" "," ",IF(M417=0," ",ROUND(H417*(1-M417),0)))</f>
        <v>6804</v>
      </c>
      <c r="O417" s="37"/>
      <c r="P417" s="65" t="s">
        <v>479</v>
      </c>
      <c r="Q417" s="65" t="s">
        <v>479</v>
      </c>
      <c r="R417" s="65" t="s">
        <v>479</v>
      </c>
      <c r="S417" s="65" t="s">
        <v>479</v>
      </c>
      <c r="T417" s="65" t="s">
        <v>479</v>
      </c>
      <c r="U417" s="65" t="s">
        <v>479</v>
      </c>
    </row>
    <row r="418" spans="1:21" ht="25.5" customHeight="1">
      <c r="A418" s="61" t="str">
        <f>IF(P418="X","C",IF(Q418="X","C",IF(R418="X","C",IF(S418="X","C",IF(T418="X","C",IF(U418="X","C"," "))))))</f>
        <v> </v>
      </c>
      <c r="B418" s="75" t="s">
        <v>465</v>
      </c>
      <c r="C418" s="72" t="s">
        <v>25</v>
      </c>
      <c r="D418" s="67" t="s">
        <v>1175</v>
      </c>
      <c r="E418" s="324" t="s">
        <v>1224</v>
      </c>
      <c r="F418" s="324" t="s">
        <v>830</v>
      </c>
      <c r="G418" s="68" t="s">
        <v>411</v>
      </c>
      <c r="H418" s="246">
        <v>14700</v>
      </c>
      <c r="I418" s="90">
        <v>0.41</v>
      </c>
      <c r="J418" s="241">
        <f t="shared" si="36"/>
        <v>8673.000000000002</v>
      </c>
      <c r="K418" s="267">
        <f>IF(J418=" "," ",IF(J418=0," ",J418/Currency!$C$11))</f>
        <v>8921.003908660772</v>
      </c>
      <c r="L418" s="70">
        <f>IF(J418=" "," ",IF(J418=0," ",$J418*VLOOKUP($L$9,Currency!$A$3:$C$8,3,0)))</f>
        <v>5703.669604103645</v>
      </c>
      <c r="M418" s="63">
        <f t="shared" si="39"/>
        <v>0.46</v>
      </c>
      <c r="N418" s="265">
        <f t="shared" si="37"/>
        <v>7938</v>
      </c>
      <c r="O418" s="37"/>
      <c r="P418" s="65" t="s">
        <v>479</v>
      </c>
      <c r="Q418" s="65" t="s">
        <v>479</v>
      </c>
      <c r="R418" s="65" t="s">
        <v>479</v>
      </c>
      <c r="S418" s="65" t="s">
        <v>479</v>
      </c>
      <c r="T418" s="65" t="s">
        <v>479</v>
      </c>
      <c r="U418" s="65" t="s">
        <v>479</v>
      </c>
    </row>
    <row r="419" spans="1:21" ht="25.5" customHeight="1">
      <c r="A419" s="61" t="str">
        <f t="shared" si="40"/>
        <v> </v>
      </c>
      <c r="B419" s="75" t="s">
        <v>366</v>
      </c>
      <c r="C419" s="72" t="s">
        <v>367</v>
      </c>
      <c r="D419" s="67" t="s">
        <v>1175</v>
      </c>
      <c r="E419" s="324" t="s">
        <v>1224</v>
      </c>
      <c r="F419" s="324" t="s">
        <v>830</v>
      </c>
      <c r="G419" s="68" t="s">
        <v>411</v>
      </c>
      <c r="H419" s="246">
        <v>3675</v>
      </c>
      <c r="I419" s="90">
        <v>0.41</v>
      </c>
      <c r="J419" s="241">
        <f t="shared" si="36"/>
        <v>2168.2500000000005</v>
      </c>
      <c r="K419" s="267">
        <f>IF(J419=" "," ",IF(J419=0," ",J419/Currency!$C$11))</f>
        <v>2230.250977165193</v>
      </c>
      <c r="L419" s="70">
        <f>IF(J419=" "," ",IF(J419=0," ",$J419*VLOOKUP($L$9,Currency!$A$3:$C$8,3,0)))</f>
        <v>1425.9174010259112</v>
      </c>
      <c r="M419" s="63">
        <f t="shared" si="39"/>
        <v>0.46</v>
      </c>
      <c r="N419" s="265">
        <f t="shared" si="37"/>
        <v>1985</v>
      </c>
      <c r="O419" s="37"/>
      <c r="P419" s="65" t="s">
        <v>479</v>
      </c>
      <c r="Q419" s="65" t="s">
        <v>479</v>
      </c>
      <c r="R419" s="65" t="s">
        <v>479</v>
      </c>
      <c r="S419" s="65" t="s">
        <v>479</v>
      </c>
      <c r="T419" s="65" t="s">
        <v>479</v>
      </c>
      <c r="U419" s="65" t="s">
        <v>479</v>
      </c>
    </row>
    <row r="420" spans="1:21" ht="25.5" customHeight="1">
      <c r="A420" s="61" t="str">
        <f t="shared" si="40"/>
        <v> </v>
      </c>
      <c r="B420" s="75" t="s">
        <v>368</v>
      </c>
      <c r="C420" s="72" t="s">
        <v>369</v>
      </c>
      <c r="D420" s="67" t="s">
        <v>1175</v>
      </c>
      <c r="E420" s="324" t="s">
        <v>1224</v>
      </c>
      <c r="F420" s="324" t="s">
        <v>830</v>
      </c>
      <c r="G420" s="68" t="s">
        <v>411</v>
      </c>
      <c r="H420" s="246">
        <v>683</v>
      </c>
      <c r="I420" s="90">
        <v>0.41</v>
      </c>
      <c r="J420" s="241">
        <f t="shared" si="36"/>
        <v>402.97</v>
      </c>
      <c r="K420" s="267">
        <f>IF(J420=" "," ",IF(J420=0," ",J420/Currency!$C$11))</f>
        <v>414.49290269491877</v>
      </c>
      <c r="L420" s="70">
        <f>IF(J420=" "," ",IF(J420=0," ",$J420*VLOOKUP($L$9,Currency!$A$3:$C$8,3,0)))</f>
        <v>265.00723398658425</v>
      </c>
      <c r="M420" s="63">
        <f t="shared" si="39"/>
        <v>0.46</v>
      </c>
      <c r="N420" s="265">
        <f t="shared" si="37"/>
        <v>369</v>
      </c>
      <c r="O420" s="37"/>
      <c r="P420" s="65" t="s">
        <v>479</v>
      </c>
      <c r="Q420" s="65" t="s">
        <v>479</v>
      </c>
      <c r="R420" s="65" t="s">
        <v>479</v>
      </c>
      <c r="S420" s="65" t="s">
        <v>479</v>
      </c>
      <c r="T420" s="65" t="s">
        <v>479</v>
      </c>
      <c r="U420" s="65" t="s">
        <v>479</v>
      </c>
    </row>
    <row r="421" spans="1:21" ht="25.5" customHeight="1">
      <c r="A421" s="61" t="str">
        <f t="shared" si="40"/>
        <v> </v>
      </c>
      <c r="B421" s="75" t="s">
        <v>2788</v>
      </c>
      <c r="C421" s="72" t="s">
        <v>370</v>
      </c>
      <c r="D421" s="67" t="s">
        <v>1175</v>
      </c>
      <c r="E421" s="324" t="s">
        <v>1224</v>
      </c>
      <c r="F421" s="324" t="s">
        <v>830</v>
      </c>
      <c r="G421" s="68" t="s">
        <v>411</v>
      </c>
      <c r="H421" s="246">
        <v>11550</v>
      </c>
      <c r="I421" s="90">
        <v>0.41</v>
      </c>
      <c r="J421" s="241">
        <f t="shared" si="36"/>
        <v>6814.500000000001</v>
      </c>
      <c r="K421" s="267">
        <f>IF(J421=" "," ",IF(J421=0," ",J421/Currency!$C$11))</f>
        <v>7009.360213947749</v>
      </c>
      <c r="L421" s="70">
        <f>IF(J421=" "," ",IF(J421=0," ",$J421*VLOOKUP($L$9,Currency!$A$3:$C$8,3,0)))</f>
        <v>4481.454688938577</v>
      </c>
      <c r="M421" s="63">
        <f t="shared" si="39"/>
        <v>0.46</v>
      </c>
      <c r="N421" s="265">
        <f t="shared" si="37"/>
        <v>6237</v>
      </c>
      <c r="O421" s="37"/>
      <c r="P421" s="65" t="s">
        <v>479</v>
      </c>
      <c r="Q421" s="65" t="s">
        <v>479</v>
      </c>
      <c r="R421" s="65" t="s">
        <v>479</v>
      </c>
      <c r="S421" s="65" t="s">
        <v>479</v>
      </c>
      <c r="T421" s="65" t="s">
        <v>479</v>
      </c>
      <c r="U421" s="65" t="s">
        <v>479</v>
      </c>
    </row>
    <row r="422" spans="1:21" ht="25.5" customHeight="1">
      <c r="A422" s="61" t="str">
        <f>IF(P422="X","C",IF(Q422="X","C",IF(R422="X","C",IF(S422="X","C",IF(T422="X","C",IF(U422="X","C"," "))))))</f>
        <v> </v>
      </c>
      <c r="B422" s="75" t="s">
        <v>463</v>
      </c>
      <c r="C422" s="72" t="s">
        <v>464</v>
      </c>
      <c r="D422" s="67" t="s">
        <v>1175</v>
      </c>
      <c r="E422" s="324" t="s">
        <v>1224</v>
      </c>
      <c r="F422" s="324" t="s">
        <v>830</v>
      </c>
      <c r="G422" s="68" t="s">
        <v>411</v>
      </c>
      <c r="H422" s="246">
        <v>11550</v>
      </c>
      <c r="I422" s="90">
        <v>0.41</v>
      </c>
      <c r="J422" s="241">
        <f t="shared" si="36"/>
        <v>6814.500000000001</v>
      </c>
      <c r="K422" s="267">
        <f>IF(J422=" "," ",IF(J422=0," ",J422/Currency!$C$11))</f>
        <v>7009.360213947749</v>
      </c>
      <c r="L422" s="70">
        <f>IF(J422=" "," ",IF(J422=0," ",$J422*VLOOKUP($L$9,Currency!$A$3:$C$8,3,0)))</f>
        <v>4481.454688938577</v>
      </c>
      <c r="M422" s="63">
        <f t="shared" si="39"/>
        <v>0.46</v>
      </c>
      <c r="N422" s="265">
        <f t="shared" si="37"/>
        <v>6237</v>
      </c>
      <c r="O422" s="37"/>
      <c r="P422" s="65" t="s">
        <v>479</v>
      </c>
      <c r="Q422" s="65" t="s">
        <v>479</v>
      </c>
      <c r="R422" s="65" t="s">
        <v>479</v>
      </c>
      <c r="S422" s="65" t="s">
        <v>479</v>
      </c>
      <c r="T422" s="65" t="s">
        <v>479</v>
      </c>
      <c r="U422" s="65" t="s">
        <v>479</v>
      </c>
    </row>
    <row r="423" spans="1:21" ht="25.5" customHeight="1">
      <c r="A423" s="61" t="str">
        <f t="shared" si="40"/>
        <v> </v>
      </c>
      <c r="B423" s="75" t="s">
        <v>2708</v>
      </c>
      <c r="C423" s="72" t="s">
        <v>2709</v>
      </c>
      <c r="D423" s="67" t="s">
        <v>1175</v>
      </c>
      <c r="E423" s="324" t="s">
        <v>1224</v>
      </c>
      <c r="F423" s="324" t="s">
        <v>830</v>
      </c>
      <c r="G423" s="68" t="s">
        <v>411</v>
      </c>
      <c r="H423" s="246">
        <v>37406</v>
      </c>
      <c r="I423" s="90">
        <v>0.41</v>
      </c>
      <c r="J423" s="241">
        <f t="shared" si="36"/>
        <v>22069.540000000005</v>
      </c>
      <c r="K423" s="267">
        <f>IF(J423=" "," ",IF(J423=0," ",J423/Currency!$C$11))</f>
        <v>22700.61715696359</v>
      </c>
      <c r="L423" s="70">
        <f>IF(J423=" "," ",IF(J423=0," ",$J423*VLOOKUP($L$9,Currency!$A$3:$C$8,3,0)))</f>
        <v>14513.705116401423</v>
      </c>
      <c r="M423" s="63">
        <f t="shared" si="39"/>
        <v>0.46</v>
      </c>
      <c r="N423" s="265">
        <f t="shared" si="37"/>
        <v>20199</v>
      </c>
      <c r="O423" s="37"/>
      <c r="P423" s="65" t="s">
        <v>479</v>
      </c>
      <c r="Q423" s="65" t="s">
        <v>479</v>
      </c>
      <c r="R423" s="65" t="s">
        <v>479</v>
      </c>
      <c r="S423" s="65" t="s">
        <v>479</v>
      </c>
      <c r="T423" s="65" t="s">
        <v>479</v>
      </c>
      <c r="U423" s="65" t="s">
        <v>479</v>
      </c>
    </row>
    <row r="424" spans="1:21" ht="25.5" customHeight="1">
      <c r="A424" s="61" t="str">
        <f t="shared" si="40"/>
        <v> </v>
      </c>
      <c r="B424" s="75" t="s">
        <v>2710</v>
      </c>
      <c r="C424" s="72" t="s">
        <v>2711</v>
      </c>
      <c r="D424" s="67" t="s">
        <v>1175</v>
      </c>
      <c r="E424" s="324" t="s">
        <v>1224</v>
      </c>
      <c r="F424" s="324" t="s">
        <v>830</v>
      </c>
      <c r="G424" s="68" t="s">
        <v>411</v>
      </c>
      <c r="H424" s="246">
        <v>70875</v>
      </c>
      <c r="I424" s="90">
        <v>0.41</v>
      </c>
      <c r="J424" s="241">
        <f t="shared" si="36"/>
        <v>41816.25000000001</v>
      </c>
      <c r="K424" s="267">
        <f>IF(J424=" "," ",IF(J424=0," ",J424/Currency!$C$11))</f>
        <v>43011.983131043</v>
      </c>
      <c r="L424" s="70">
        <f>IF(J424=" "," ",IF(J424=0," ",$J424*VLOOKUP($L$9,Currency!$A$3:$C$8,3,0)))</f>
        <v>27499.835591214</v>
      </c>
      <c r="M424" s="63">
        <f t="shared" si="39"/>
        <v>0.46</v>
      </c>
      <c r="N424" s="265">
        <f t="shared" si="37"/>
        <v>38273</v>
      </c>
      <c r="O424" s="37"/>
      <c r="P424" s="65" t="s">
        <v>479</v>
      </c>
      <c r="Q424" s="65" t="s">
        <v>479</v>
      </c>
      <c r="R424" s="65" t="s">
        <v>479</v>
      </c>
      <c r="S424" s="65" t="s">
        <v>479</v>
      </c>
      <c r="T424" s="65" t="s">
        <v>479</v>
      </c>
      <c r="U424" s="65" t="s">
        <v>479</v>
      </c>
    </row>
    <row r="425" spans="1:21" ht="25.5" customHeight="1">
      <c r="A425" s="61" t="str">
        <f t="shared" si="40"/>
        <v> </v>
      </c>
      <c r="B425" s="75" t="s">
        <v>2712</v>
      </c>
      <c r="C425" s="72" t="s">
        <v>2713</v>
      </c>
      <c r="D425" s="67" t="s">
        <v>1175</v>
      </c>
      <c r="E425" s="324" t="s">
        <v>1224</v>
      </c>
      <c r="F425" s="324" t="s">
        <v>830</v>
      </c>
      <c r="G425" s="68" t="s">
        <v>411</v>
      </c>
      <c r="H425" s="246">
        <v>133875</v>
      </c>
      <c r="I425" s="90">
        <v>0.41</v>
      </c>
      <c r="J425" s="241">
        <f t="shared" si="36"/>
        <v>78986.25000000001</v>
      </c>
      <c r="K425" s="267">
        <f>IF(J425=" "," ",IF(J425=0," ",J425/Currency!$C$11))</f>
        <v>81244.85702530346</v>
      </c>
      <c r="L425" s="70">
        <f>IF(J425=" "," ",IF(J425=0," ",$J425*VLOOKUP($L$9,Currency!$A$3:$C$8,3,0)))</f>
        <v>51944.13389451533</v>
      </c>
      <c r="M425" s="63">
        <f t="shared" si="39"/>
        <v>0.46</v>
      </c>
      <c r="N425" s="265">
        <f t="shared" si="37"/>
        <v>72293</v>
      </c>
      <c r="O425" s="37"/>
      <c r="P425" s="65" t="s">
        <v>479</v>
      </c>
      <c r="Q425" s="65" t="s">
        <v>479</v>
      </c>
      <c r="R425" s="65" t="s">
        <v>479</v>
      </c>
      <c r="S425" s="65" t="s">
        <v>479</v>
      </c>
      <c r="T425" s="65" t="s">
        <v>479</v>
      </c>
      <c r="U425" s="65" t="s">
        <v>479</v>
      </c>
    </row>
    <row r="426" spans="1:21" ht="25.5" customHeight="1">
      <c r="A426" s="61" t="str">
        <f t="shared" si="40"/>
        <v> </v>
      </c>
      <c r="B426" s="75" t="s">
        <v>2714</v>
      </c>
      <c r="C426" s="72" t="s">
        <v>2715</v>
      </c>
      <c r="D426" s="67" t="s">
        <v>1175</v>
      </c>
      <c r="E426" s="324" t="s">
        <v>1224</v>
      </c>
      <c r="F426" s="324" t="s">
        <v>830</v>
      </c>
      <c r="G426" s="68" t="s">
        <v>411</v>
      </c>
      <c r="H426" s="246">
        <v>590625</v>
      </c>
      <c r="I426" s="90">
        <v>0.41</v>
      </c>
      <c r="J426" s="241">
        <f t="shared" si="36"/>
        <v>348468.75000000006</v>
      </c>
      <c r="K426" s="267">
        <f>IF(J426=" "," ",IF(J426=0," ",J426/Currency!$C$11))</f>
        <v>358433.19275869173</v>
      </c>
      <c r="L426" s="70">
        <f>IF(J426=" "," ",IF(J426=0," ",$J426*VLOOKUP($L$9,Currency!$A$3:$C$8,3,0)))</f>
        <v>229165.29659345</v>
      </c>
      <c r="M426" s="63">
        <f t="shared" si="39"/>
        <v>0.46</v>
      </c>
      <c r="N426" s="265">
        <f t="shared" si="37"/>
        <v>318938</v>
      </c>
      <c r="O426" s="37"/>
      <c r="P426" s="65" t="s">
        <v>479</v>
      </c>
      <c r="Q426" s="65" t="s">
        <v>479</v>
      </c>
      <c r="R426" s="65" t="s">
        <v>479</v>
      </c>
      <c r="S426" s="65" t="s">
        <v>479</v>
      </c>
      <c r="T426" s="65" t="s">
        <v>479</v>
      </c>
      <c r="U426" s="65" t="s">
        <v>479</v>
      </c>
    </row>
    <row r="427" spans="1:21" ht="25.5" customHeight="1">
      <c r="A427" s="61" t="str">
        <f t="shared" si="40"/>
        <v> </v>
      </c>
      <c r="B427" s="75" t="s">
        <v>2716</v>
      </c>
      <c r="C427" s="72" t="s">
        <v>2717</v>
      </c>
      <c r="D427" s="67" t="s">
        <v>1175</v>
      </c>
      <c r="E427" s="324" t="s">
        <v>1224</v>
      </c>
      <c r="F427" s="324" t="s">
        <v>830</v>
      </c>
      <c r="G427" s="68" t="s">
        <v>411</v>
      </c>
      <c r="H427" s="246">
        <v>4988</v>
      </c>
      <c r="I427" s="90">
        <v>0.41</v>
      </c>
      <c r="J427" s="241">
        <f t="shared" si="36"/>
        <v>2942.9200000000005</v>
      </c>
      <c r="K427" s="267">
        <f>IF(J427=" "," ",IF(J427=0," ",J427/Currency!$C$11))</f>
        <v>3027.072618802716</v>
      </c>
      <c r="L427" s="70">
        <f>IF(J427=" "," ",IF(J427=0," ",$J427*VLOOKUP($L$9,Currency!$A$3:$C$8,3,0)))</f>
        <v>1935.3676180455088</v>
      </c>
      <c r="M427" s="63">
        <f t="shared" si="39"/>
        <v>0.46</v>
      </c>
      <c r="N427" s="265">
        <f t="shared" si="37"/>
        <v>2694</v>
      </c>
      <c r="O427" s="37"/>
      <c r="P427" s="65" t="s">
        <v>479</v>
      </c>
      <c r="Q427" s="65" t="s">
        <v>479</v>
      </c>
      <c r="R427" s="65" t="s">
        <v>479</v>
      </c>
      <c r="S427" s="65" t="s">
        <v>479</v>
      </c>
      <c r="T427" s="65" t="s">
        <v>479</v>
      </c>
      <c r="U427" s="65" t="s">
        <v>479</v>
      </c>
    </row>
    <row r="428" spans="1:21" ht="25.5" customHeight="1">
      <c r="A428" s="61" t="str">
        <f t="shared" si="40"/>
        <v> </v>
      </c>
      <c r="B428" s="75" t="s">
        <v>2718</v>
      </c>
      <c r="C428" s="72" t="s">
        <v>1303</v>
      </c>
      <c r="D428" s="67" t="s">
        <v>1175</v>
      </c>
      <c r="E428" s="324" t="s">
        <v>1224</v>
      </c>
      <c r="F428" s="324" t="s">
        <v>830</v>
      </c>
      <c r="G428" s="68" t="s">
        <v>411</v>
      </c>
      <c r="H428" s="246">
        <v>11813</v>
      </c>
      <c r="I428" s="90">
        <v>0.41</v>
      </c>
      <c r="J428" s="241">
        <f t="shared" si="36"/>
        <v>6969.670000000001</v>
      </c>
      <c r="K428" s="267">
        <f>IF(J428=" "," ",IF(J428=0," ",J428/Currency!$C$11))</f>
        <v>7168.967290680931</v>
      </c>
      <c r="L428" s="70">
        <f>IF(J428=" "," ",IF(J428=0," ",$J428*VLOOKUP($L$9,Currency!$A$3:$C$8,3,0)))</f>
        <v>4583.499934236486</v>
      </c>
      <c r="M428" s="63">
        <f t="shared" si="39"/>
        <v>0.46</v>
      </c>
      <c r="N428" s="265">
        <f t="shared" si="37"/>
        <v>6379</v>
      </c>
      <c r="O428" s="37"/>
      <c r="P428" s="65" t="s">
        <v>479</v>
      </c>
      <c r="Q428" s="65" t="s">
        <v>479</v>
      </c>
      <c r="R428" s="65" t="s">
        <v>479</v>
      </c>
      <c r="S428" s="65" t="s">
        <v>479</v>
      </c>
      <c r="T428" s="65" t="s">
        <v>479</v>
      </c>
      <c r="U428" s="65" t="s">
        <v>479</v>
      </c>
    </row>
    <row r="429" spans="1:21" ht="25.5" customHeight="1">
      <c r="A429" s="61" t="str">
        <f t="shared" si="40"/>
        <v> </v>
      </c>
      <c r="B429" s="75" t="s">
        <v>1304</v>
      </c>
      <c r="C429" s="72" t="s">
        <v>2847</v>
      </c>
      <c r="D429" s="67" t="s">
        <v>1175</v>
      </c>
      <c r="E429" s="324" t="s">
        <v>1224</v>
      </c>
      <c r="F429" s="324" t="s">
        <v>830</v>
      </c>
      <c r="G429" s="68" t="s">
        <v>411</v>
      </c>
      <c r="H429" s="246">
        <v>44625</v>
      </c>
      <c r="I429" s="90">
        <v>0.41</v>
      </c>
      <c r="J429" s="241">
        <f t="shared" si="36"/>
        <v>26328.750000000004</v>
      </c>
      <c r="K429" s="267">
        <f>IF(J429=" "," ",IF(J429=0," ",J429/Currency!$C$11))</f>
        <v>27081.619008434485</v>
      </c>
      <c r="L429" s="70">
        <f>IF(J429=" "," ",IF(J429=0," ",$J429*VLOOKUP($L$9,Currency!$A$3:$C$8,3,0)))</f>
        <v>17314.711298171776</v>
      </c>
      <c r="M429" s="63">
        <f t="shared" si="39"/>
        <v>0.46</v>
      </c>
      <c r="N429" s="265">
        <f t="shared" si="37"/>
        <v>24098</v>
      </c>
      <c r="O429" s="37"/>
      <c r="P429" s="65" t="s">
        <v>479</v>
      </c>
      <c r="Q429" s="65" t="s">
        <v>479</v>
      </c>
      <c r="R429" s="65" t="s">
        <v>479</v>
      </c>
      <c r="S429" s="65" t="s">
        <v>479</v>
      </c>
      <c r="T429" s="65" t="s">
        <v>479</v>
      </c>
      <c r="U429" s="65" t="s">
        <v>479</v>
      </c>
    </row>
    <row r="430" spans="1:21" ht="25.5" customHeight="1">
      <c r="A430" s="61" t="str">
        <f t="shared" si="40"/>
        <v> </v>
      </c>
      <c r="B430" s="75" t="s">
        <v>2848</v>
      </c>
      <c r="C430" s="72" t="s">
        <v>2849</v>
      </c>
      <c r="D430" s="67" t="s">
        <v>1175</v>
      </c>
      <c r="E430" s="324" t="s">
        <v>1224</v>
      </c>
      <c r="F430" s="324" t="s">
        <v>830</v>
      </c>
      <c r="G430" s="68" t="s">
        <v>411</v>
      </c>
      <c r="H430" s="246">
        <v>196875</v>
      </c>
      <c r="I430" s="90">
        <v>0.41</v>
      </c>
      <c r="J430" s="241">
        <f t="shared" si="36"/>
        <v>116156.25000000001</v>
      </c>
      <c r="K430" s="267">
        <f>IF(J430=" "," ",IF(J430=0," ",J430/Currency!$C$11))</f>
        <v>119477.7309195639</v>
      </c>
      <c r="L430" s="70">
        <f>IF(J430=" "," ",IF(J430=0," ",$J430*VLOOKUP($L$9,Currency!$A$3:$C$8,3,0)))</f>
        <v>76388.43219781666</v>
      </c>
      <c r="M430" s="63">
        <f t="shared" si="39"/>
        <v>0.46</v>
      </c>
      <c r="N430" s="265">
        <f t="shared" si="37"/>
        <v>106313</v>
      </c>
      <c r="O430" s="37"/>
      <c r="P430" s="65" t="s">
        <v>479</v>
      </c>
      <c r="Q430" s="65" t="s">
        <v>479</v>
      </c>
      <c r="R430" s="65" t="s">
        <v>479</v>
      </c>
      <c r="S430" s="65" t="s">
        <v>479</v>
      </c>
      <c r="T430" s="65" t="s">
        <v>479</v>
      </c>
      <c r="U430" s="65" t="s">
        <v>479</v>
      </c>
    </row>
    <row r="431" spans="1:21" ht="25.5" customHeight="1">
      <c r="A431" s="61" t="str">
        <f t="shared" si="40"/>
        <v> </v>
      </c>
      <c r="B431" s="75" t="s">
        <v>2850</v>
      </c>
      <c r="C431" s="72" t="s">
        <v>2851</v>
      </c>
      <c r="D431" s="67" t="s">
        <v>1175</v>
      </c>
      <c r="E431" s="324" t="s">
        <v>1224</v>
      </c>
      <c r="F431" s="324" t="s">
        <v>830</v>
      </c>
      <c r="G431" s="68" t="s">
        <v>411</v>
      </c>
      <c r="H431" s="246">
        <v>42394</v>
      </c>
      <c r="I431" s="90">
        <v>0.41</v>
      </c>
      <c r="J431" s="241">
        <f t="shared" si="36"/>
        <v>25012.460000000003</v>
      </c>
      <c r="K431" s="267">
        <f>IF(J431=" "," ",IF(J431=0," ",J431/Currency!$C$11))</f>
        <v>25727.689775766306</v>
      </c>
      <c r="L431" s="70">
        <f>IF(J431=" "," ",IF(J431=0," ",$J431*VLOOKUP($L$9,Currency!$A$3:$C$8,3,0)))</f>
        <v>16449.07273444693</v>
      </c>
      <c r="M431" s="63">
        <f t="shared" si="39"/>
        <v>0.46</v>
      </c>
      <c r="N431" s="265">
        <f t="shared" si="37"/>
        <v>22893</v>
      </c>
      <c r="O431" s="37"/>
      <c r="P431" s="65" t="s">
        <v>479</v>
      </c>
      <c r="Q431" s="65" t="s">
        <v>479</v>
      </c>
      <c r="R431" s="65" t="s">
        <v>479</v>
      </c>
      <c r="S431" s="65" t="s">
        <v>479</v>
      </c>
      <c r="T431" s="65" t="s">
        <v>479</v>
      </c>
      <c r="U431" s="65" t="s">
        <v>479</v>
      </c>
    </row>
    <row r="432" spans="1:21" ht="25.5" customHeight="1">
      <c r="A432" s="61" t="str">
        <f t="shared" si="40"/>
        <v> </v>
      </c>
      <c r="B432" s="75" t="s">
        <v>2852</v>
      </c>
      <c r="C432" s="72" t="s">
        <v>2853</v>
      </c>
      <c r="D432" s="67" t="s">
        <v>1175</v>
      </c>
      <c r="E432" s="324" t="s">
        <v>1224</v>
      </c>
      <c r="F432" s="324" t="s">
        <v>830</v>
      </c>
      <c r="G432" s="68" t="s">
        <v>411</v>
      </c>
      <c r="H432" s="246">
        <v>80325</v>
      </c>
      <c r="I432" s="90">
        <v>0.41</v>
      </c>
      <c r="J432" s="241">
        <f t="shared" si="36"/>
        <v>47391.75000000001</v>
      </c>
      <c r="K432" s="267">
        <f>IF(J432=" "," ",IF(J432=0," ",J432/Currency!$C$11))</f>
        <v>48746.91421518207</v>
      </c>
      <c r="L432" s="70">
        <f>IF(J432=" "," ",IF(J432=0," ",$J432*VLOOKUP($L$9,Currency!$A$3:$C$8,3,0)))</f>
        <v>31166.4803367092</v>
      </c>
      <c r="M432" s="63">
        <f t="shared" si="39"/>
        <v>0.46</v>
      </c>
      <c r="N432" s="265">
        <f t="shared" si="37"/>
        <v>43376</v>
      </c>
      <c r="O432" s="37"/>
      <c r="P432" s="65" t="s">
        <v>479</v>
      </c>
      <c r="Q432" s="65" t="s">
        <v>479</v>
      </c>
      <c r="R432" s="65" t="s">
        <v>479</v>
      </c>
      <c r="S432" s="65" t="s">
        <v>479</v>
      </c>
      <c r="T432" s="65" t="s">
        <v>479</v>
      </c>
      <c r="U432" s="65" t="s">
        <v>479</v>
      </c>
    </row>
    <row r="433" spans="1:21" ht="25.5" customHeight="1">
      <c r="A433" s="61" t="s">
        <v>911</v>
      </c>
      <c r="B433" s="75" t="s">
        <v>1243</v>
      </c>
      <c r="C433" s="72" t="s">
        <v>32</v>
      </c>
      <c r="D433" s="67" t="s">
        <v>1175</v>
      </c>
      <c r="E433" s="324" t="s">
        <v>1224</v>
      </c>
      <c r="F433" s="324" t="s">
        <v>830</v>
      </c>
      <c r="G433" s="68" t="s">
        <v>411</v>
      </c>
      <c r="H433" s="246">
        <v>50558</v>
      </c>
      <c r="I433" s="90">
        <v>0.41</v>
      </c>
      <c r="J433" s="241">
        <f t="shared" si="36"/>
        <v>29829.220000000005</v>
      </c>
      <c r="K433" s="267">
        <f>IF(J433=" "," ",IF(J433=0," ",J433/Currency!$C$11))</f>
        <v>30682.184735651106</v>
      </c>
      <c r="L433" s="70">
        <f>IF(J433=" "," ",IF(J433=0," ",$J433*VLOOKUP($L$9,Currency!$A$3:$C$8,3,0)))</f>
        <v>19616.743390766806</v>
      </c>
      <c r="M433" s="63">
        <f t="shared" si="39"/>
        <v>0.46</v>
      </c>
      <c r="N433" s="265">
        <f t="shared" si="37"/>
        <v>27301</v>
      </c>
      <c r="O433" s="37"/>
      <c r="P433" s="65" t="s">
        <v>479</v>
      </c>
      <c r="Q433" s="65" t="s">
        <v>479</v>
      </c>
      <c r="R433" s="65" t="s">
        <v>479</v>
      </c>
      <c r="S433" s="65" t="s">
        <v>479</v>
      </c>
      <c r="T433" s="65" t="s">
        <v>479</v>
      </c>
      <c r="U433" s="65" t="s">
        <v>479</v>
      </c>
    </row>
    <row r="434" spans="1:21" ht="25.5" customHeight="1">
      <c r="A434" s="61" t="s">
        <v>911</v>
      </c>
      <c r="B434" s="75" t="s">
        <v>1244</v>
      </c>
      <c r="C434" s="72" t="s">
        <v>33</v>
      </c>
      <c r="D434" s="67" t="s">
        <v>1175</v>
      </c>
      <c r="E434" s="324" t="s">
        <v>1224</v>
      </c>
      <c r="F434" s="324" t="s">
        <v>830</v>
      </c>
      <c r="G434" s="68" t="s">
        <v>411</v>
      </c>
      <c r="H434" s="246">
        <v>125619</v>
      </c>
      <c r="I434" s="90">
        <v>0.41</v>
      </c>
      <c r="J434" s="241">
        <f t="shared" si="36"/>
        <v>74115.21</v>
      </c>
      <c r="K434" s="267">
        <f>IF(J434=" "," ",IF(J434=0," ",J434/Currency!$C$11))</f>
        <v>76234.52993211274</v>
      </c>
      <c r="L434" s="70">
        <f>IF(J434=" "," ",IF(J434=0," ",$J434*VLOOKUP($L$9,Currency!$A$3:$C$8,3,0)))</f>
        <v>48740.766802577935</v>
      </c>
      <c r="M434" s="63">
        <f t="shared" si="39"/>
        <v>0.46</v>
      </c>
      <c r="N434" s="265">
        <f t="shared" si="37"/>
        <v>67834</v>
      </c>
      <c r="O434" s="37"/>
      <c r="P434" s="65" t="s">
        <v>479</v>
      </c>
      <c r="Q434" s="65" t="s">
        <v>479</v>
      </c>
      <c r="R434" s="65" t="s">
        <v>479</v>
      </c>
      <c r="S434" s="65" t="s">
        <v>479</v>
      </c>
      <c r="T434" s="65" t="s">
        <v>479</v>
      </c>
      <c r="U434" s="65" t="s">
        <v>479</v>
      </c>
    </row>
    <row r="435" spans="1:21" ht="25.5" customHeight="1">
      <c r="A435" s="61" t="s">
        <v>911</v>
      </c>
      <c r="B435" s="75" t="s">
        <v>1245</v>
      </c>
      <c r="C435" s="72" t="s">
        <v>34</v>
      </c>
      <c r="D435" s="67" t="s">
        <v>1175</v>
      </c>
      <c r="E435" s="324" t="s">
        <v>1224</v>
      </c>
      <c r="F435" s="324" t="s">
        <v>830</v>
      </c>
      <c r="G435" s="68" t="s">
        <v>411</v>
      </c>
      <c r="H435" s="246">
        <v>213780</v>
      </c>
      <c r="I435" s="90">
        <v>0.41</v>
      </c>
      <c r="J435" s="241">
        <f t="shared" si="36"/>
        <v>126130.20000000001</v>
      </c>
      <c r="K435" s="267">
        <f>IF(J435=" "," ",IF(J435=0," ",J435/Currency!$C$11))</f>
        <v>129736.88541452379</v>
      </c>
      <c r="L435" s="70">
        <f>IF(J435=" "," ",IF(J435=0," ",$J435*VLOOKUP($L$9,Currency!$A$3:$C$8,3,0)))</f>
        <v>82947.65224253586</v>
      </c>
      <c r="M435" s="63">
        <f t="shared" si="39"/>
        <v>0.46</v>
      </c>
      <c r="N435" s="265">
        <f t="shared" si="37"/>
        <v>115441</v>
      </c>
      <c r="O435" s="37"/>
      <c r="P435" s="65" t="s">
        <v>479</v>
      </c>
      <c r="Q435" s="65" t="s">
        <v>479</v>
      </c>
      <c r="R435" s="65" t="s">
        <v>479</v>
      </c>
      <c r="S435" s="65" t="s">
        <v>479</v>
      </c>
      <c r="T435" s="65" t="s">
        <v>479</v>
      </c>
      <c r="U435" s="65" t="s">
        <v>479</v>
      </c>
    </row>
    <row r="436" spans="1:21" ht="25.5" customHeight="1">
      <c r="A436" s="61" t="str">
        <f t="shared" si="40"/>
        <v> </v>
      </c>
      <c r="B436" s="75" t="s">
        <v>460</v>
      </c>
      <c r="C436" s="72" t="s">
        <v>461</v>
      </c>
      <c r="D436" s="67" t="s">
        <v>1175</v>
      </c>
      <c r="E436" s="324" t="s">
        <v>1224</v>
      </c>
      <c r="F436" s="324" t="s">
        <v>830</v>
      </c>
      <c r="G436" s="68" t="s">
        <v>411</v>
      </c>
      <c r="H436" s="246">
        <v>37364</v>
      </c>
      <c r="I436" s="90">
        <v>0.41</v>
      </c>
      <c r="J436" s="241">
        <f t="shared" si="36"/>
        <v>22044.760000000002</v>
      </c>
      <c r="K436" s="267">
        <f>IF(J436=" "," ",IF(J436=0," ",J436/Currency!$C$11))</f>
        <v>22675.128574367416</v>
      </c>
      <c r="L436" s="70">
        <f>IF(J436=" "," ",IF(J436=0," ",$J436*VLOOKUP($L$9,Currency!$A$3:$C$8,3,0)))</f>
        <v>14497.408917532555</v>
      </c>
      <c r="M436" s="63">
        <f t="shared" si="39"/>
        <v>0.46</v>
      </c>
      <c r="N436" s="265">
        <f t="shared" si="37"/>
        <v>20177</v>
      </c>
      <c r="O436" s="37"/>
      <c r="P436" s="65" t="s">
        <v>479</v>
      </c>
      <c r="Q436" s="65" t="s">
        <v>479</v>
      </c>
      <c r="R436" s="65" t="s">
        <v>479</v>
      </c>
      <c r="S436" s="65" t="s">
        <v>479</v>
      </c>
      <c r="T436" s="65" t="s">
        <v>479</v>
      </c>
      <c r="U436" s="65" t="s">
        <v>479</v>
      </c>
    </row>
    <row r="437" spans="1:21" ht="25.5" customHeight="1">
      <c r="A437" s="61" t="str">
        <f t="shared" si="40"/>
        <v> </v>
      </c>
      <c r="B437" s="75" t="s">
        <v>462</v>
      </c>
      <c r="C437" s="72" t="s">
        <v>461</v>
      </c>
      <c r="D437" s="67" t="s">
        <v>1175</v>
      </c>
      <c r="E437" s="324" t="s">
        <v>1224</v>
      </c>
      <c r="F437" s="324" t="s">
        <v>830</v>
      </c>
      <c r="G437" s="68" t="s">
        <v>411</v>
      </c>
      <c r="H437" s="246">
        <v>38960</v>
      </c>
      <c r="I437" s="90">
        <v>0.41</v>
      </c>
      <c r="J437" s="241">
        <f t="shared" si="36"/>
        <v>22986.4</v>
      </c>
      <c r="K437" s="267">
        <f>IF(J437=" "," ",IF(J437=0," ",J437/Currency!$C$11))</f>
        <v>23643.694713022014</v>
      </c>
      <c r="L437" s="70">
        <f>IF(J437=" "," ",IF(J437=0," ",$J437*VLOOKUP($L$9,Currency!$A$3:$C$8,3,0)))</f>
        <v>15116.664474549521</v>
      </c>
      <c r="M437" s="63">
        <f t="shared" si="39"/>
        <v>0.46</v>
      </c>
      <c r="N437" s="265">
        <f t="shared" si="37"/>
        <v>21038</v>
      </c>
      <c r="O437" s="37"/>
      <c r="P437" s="65" t="s">
        <v>479</v>
      </c>
      <c r="Q437" s="65" t="s">
        <v>479</v>
      </c>
      <c r="R437" s="65" t="s">
        <v>479</v>
      </c>
      <c r="S437" s="65" t="s">
        <v>479</v>
      </c>
      <c r="T437" s="65" t="s">
        <v>479</v>
      </c>
      <c r="U437" s="65" t="s">
        <v>479</v>
      </c>
    </row>
    <row r="438" spans="1:21" ht="25.5" customHeight="1">
      <c r="A438" s="61" t="str">
        <f t="shared" si="40"/>
        <v> </v>
      </c>
      <c r="C438" s="58" t="s">
        <v>1210</v>
      </c>
      <c r="D438" s="67"/>
      <c r="E438" s="324" t="s">
        <v>479</v>
      </c>
      <c r="F438" s="324"/>
      <c r="G438" s="74"/>
      <c r="H438" s="246"/>
      <c r="I438" s="90"/>
      <c r="J438" s="241" t="str">
        <f t="shared" si="36"/>
        <v> </v>
      </c>
      <c r="K438" s="267" t="str">
        <f>IF(J438=" "," ",IF(J438=0," ",J438/Currency!$C$11))</f>
        <v> </v>
      </c>
      <c r="L438" s="70" t="str">
        <f>IF(J438=" "," ",IF(J438=0," ",$J438*VLOOKUP($L$9,Currency!$A$3:$C$8,3,0)))</f>
        <v> </v>
      </c>
      <c r="M438" s="63" t="str">
        <f t="shared" si="39"/>
        <v> </v>
      </c>
      <c r="N438" s="265" t="str">
        <f t="shared" si="37"/>
        <v> </v>
      </c>
      <c r="O438" s="37"/>
      <c r="P438" s="65" t="s">
        <v>479</v>
      </c>
      <c r="Q438" s="65" t="s">
        <v>479</v>
      </c>
      <c r="R438" s="65" t="s">
        <v>479</v>
      </c>
      <c r="S438" s="65" t="s">
        <v>479</v>
      </c>
      <c r="T438" s="65" t="s">
        <v>479</v>
      </c>
      <c r="U438" s="65" t="s">
        <v>479</v>
      </c>
    </row>
    <row r="439" spans="1:21" ht="25.5" customHeight="1">
      <c r="A439" s="61"/>
      <c r="C439" s="101" t="s">
        <v>1211</v>
      </c>
      <c r="D439" s="67"/>
      <c r="E439" s="324" t="s">
        <v>479</v>
      </c>
      <c r="F439" s="324"/>
      <c r="G439" s="74"/>
      <c r="H439" s="246"/>
      <c r="I439" s="90"/>
      <c r="J439" s="241" t="str">
        <f t="shared" si="36"/>
        <v> </v>
      </c>
      <c r="K439" s="267" t="str">
        <f>IF(J439=" "," ",IF(J439=0," ",J439/Currency!$C$11))</f>
        <v> </v>
      </c>
      <c r="L439" s="70" t="str">
        <f>IF(J439=" "," ",IF(J439=0," ",$J439*VLOOKUP($L$9,Currency!$A$3:$C$8,3,0)))</f>
        <v> </v>
      </c>
      <c r="M439" s="63" t="str">
        <f t="shared" si="39"/>
        <v> </v>
      </c>
      <c r="N439" s="265" t="str">
        <f t="shared" si="37"/>
        <v> </v>
      </c>
      <c r="O439" s="37"/>
      <c r="P439" s="65" t="s">
        <v>479</v>
      </c>
      <c r="Q439" s="65" t="s">
        <v>479</v>
      </c>
      <c r="R439" s="65" t="s">
        <v>479</v>
      </c>
      <c r="S439" s="65" t="s">
        <v>479</v>
      </c>
      <c r="T439" s="65" t="s">
        <v>479</v>
      </c>
      <c r="U439" s="65" t="s">
        <v>479</v>
      </c>
    </row>
    <row r="440" spans="1:21" ht="25.5" customHeight="1">
      <c r="A440" s="61" t="str">
        <f t="shared" si="40"/>
        <v> </v>
      </c>
      <c r="B440" s="75" t="s">
        <v>2862</v>
      </c>
      <c r="C440" s="72" t="s">
        <v>1297</v>
      </c>
      <c r="D440" s="67" t="s">
        <v>1175</v>
      </c>
      <c r="E440" s="324" t="s">
        <v>1224</v>
      </c>
      <c r="F440" s="324" t="s">
        <v>831</v>
      </c>
      <c r="G440" s="74" t="s">
        <v>2033</v>
      </c>
      <c r="H440" s="246">
        <v>13341</v>
      </c>
      <c r="I440" s="90">
        <v>0.41</v>
      </c>
      <c r="J440" s="241">
        <f t="shared" si="36"/>
        <v>7871.190000000001</v>
      </c>
      <c r="K440" s="267">
        <f>IF(J440=" "," ",IF(J440=0," ",J440/Currency!$C$11))</f>
        <v>8096.266200370296</v>
      </c>
      <c r="L440" s="70">
        <f>IF(J440=" "," ",IF(J440=0," ",$J440*VLOOKUP($L$9,Currency!$A$3:$C$8,3,0)))</f>
        <v>5176.371169275287</v>
      </c>
      <c r="M440" s="63">
        <f t="shared" si="39"/>
        <v>0.46</v>
      </c>
      <c r="N440" s="265">
        <f t="shared" si="37"/>
        <v>7204</v>
      </c>
      <c r="O440" s="37"/>
      <c r="P440" s="65" t="s">
        <v>479</v>
      </c>
      <c r="Q440" s="65" t="s">
        <v>479</v>
      </c>
      <c r="R440" s="65" t="s">
        <v>479</v>
      </c>
      <c r="S440" s="65" t="s">
        <v>479</v>
      </c>
      <c r="T440" s="65" t="s">
        <v>479</v>
      </c>
      <c r="U440" s="65" t="s">
        <v>479</v>
      </c>
    </row>
    <row r="441" spans="1:21" ht="25.5" customHeight="1">
      <c r="A441" s="61"/>
      <c r="B441" s="75" t="s">
        <v>2863</v>
      </c>
      <c r="C441" s="72" t="s">
        <v>838</v>
      </c>
      <c r="D441" s="67" t="s">
        <v>2504</v>
      </c>
      <c r="E441" s="324" t="s">
        <v>1224</v>
      </c>
      <c r="F441" s="324" t="s">
        <v>831</v>
      </c>
      <c r="G441" s="74" t="s">
        <v>2033</v>
      </c>
      <c r="H441" s="246">
        <v>0</v>
      </c>
      <c r="I441" s="90">
        <v>0</v>
      </c>
      <c r="J441" s="241" t="str">
        <f t="shared" si="36"/>
        <v> </v>
      </c>
      <c r="K441" s="267" t="str">
        <f>IF(J441=" "," ",IF(J441=0," ",J441/Currency!$C$11))</f>
        <v> </v>
      </c>
      <c r="L441" s="70" t="str">
        <f>IF(J441=" "," ",IF(J441=0," ",$J441*VLOOKUP($L$9,Currency!$A$3:$C$8,3,0)))</f>
        <v> </v>
      </c>
      <c r="M441" s="63" t="str">
        <f t="shared" si="39"/>
        <v> </v>
      </c>
      <c r="N441" s="265" t="str">
        <f t="shared" si="37"/>
        <v> </v>
      </c>
      <c r="O441" s="37"/>
      <c r="P441" s="65" t="s">
        <v>479</v>
      </c>
      <c r="Q441" s="65" t="s">
        <v>479</v>
      </c>
      <c r="R441" s="65" t="s">
        <v>479</v>
      </c>
      <c r="S441" s="65" t="s">
        <v>479</v>
      </c>
      <c r="T441" s="65" t="s">
        <v>479</v>
      </c>
      <c r="U441" s="65" t="s">
        <v>479</v>
      </c>
    </row>
    <row r="442" spans="1:21" ht="25.5" customHeight="1">
      <c r="A442" s="61" t="str">
        <f>IF(P442="X","C",IF(Q442="X","C",IF(R442="X","C",IF(S442="X","C",IF(T442="X","C",IF(U442="X","C"," "))))))</f>
        <v> </v>
      </c>
      <c r="B442" s="75" t="s">
        <v>2271</v>
      </c>
      <c r="C442" s="72" t="s">
        <v>839</v>
      </c>
      <c r="D442" s="67" t="s">
        <v>2504</v>
      </c>
      <c r="E442" s="324" t="s">
        <v>1224</v>
      </c>
      <c r="F442" s="324" t="s">
        <v>831</v>
      </c>
      <c r="G442" s="74" t="s">
        <v>2033</v>
      </c>
      <c r="H442" s="246">
        <v>0</v>
      </c>
      <c r="I442" s="90">
        <v>0</v>
      </c>
      <c r="J442" s="241" t="str">
        <f t="shared" si="36"/>
        <v> </v>
      </c>
      <c r="K442" s="267" t="str">
        <f>IF(J442=" "," ",IF(J442=0," ",J442/Currency!$C$11))</f>
        <v> </v>
      </c>
      <c r="L442" s="70" t="str">
        <f>IF(J442=" "," ",IF(J442=0," ",$J442*VLOOKUP($L$9,Currency!$A$3:$C$8,3,0)))</f>
        <v> </v>
      </c>
      <c r="M442" s="63" t="str">
        <f t="shared" si="39"/>
        <v> </v>
      </c>
      <c r="N442" s="265" t="str">
        <f t="shared" si="37"/>
        <v> </v>
      </c>
      <c r="O442" s="37"/>
      <c r="P442" s="65" t="s">
        <v>479</v>
      </c>
      <c r="Q442" s="65" t="s">
        <v>479</v>
      </c>
      <c r="R442" s="65" t="s">
        <v>479</v>
      </c>
      <c r="S442" s="65" t="s">
        <v>479</v>
      </c>
      <c r="T442" s="65" t="s">
        <v>479</v>
      </c>
      <c r="U442" s="65" t="s">
        <v>479</v>
      </c>
    </row>
    <row r="443" spans="1:21" ht="25.5" customHeight="1">
      <c r="A443" s="61" t="str">
        <f>IF(P443="X","C",IF(Q443="X","C",IF(R443="X","C",IF(S443="X","C",IF(T443="X","C",IF(U443="X","C"," "))))))</f>
        <v> </v>
      </c>
      <c r="B443" s="75" t="s">
        <v>781</v>
      </c>
      <c r="C443" s="72" t="s">
        <v>609</v>
      </c>
      <c r="D443" s="67" t="s">
        <v>1175</v>
      </c>
      <c r="E443" s="324" t="s">
        <v>1224</v>
      </c>
      <c r="F443" s="324" t="s">
        <v>831</v>
      </c>
      <c r="G443" s="74" t="s">
        <v>2033</v>
      </c>
      <c r="H443" s="246">
        <v>6667</v>
      </c>
      <c r="I443" s="90">
        <v>0.41</v>
      </c>
      <c r="J443" s="241">
        <f t="shared" si="36"/>
        <v>3933.5300000000007</v>
      </c>
      <c r="K443" s="267">
        <f>IF(J443=" "," ",IF(J443=0," ",J443/Currency!$C$11))</f>
        <v>4046.0090516354667</v>
      </c>
      <c r="L443" s="70">
        <f>IF(J443=" "," ",IF(J443=0," ",$J443*VLOOKUP($L$9,Currency!$A$3:$C$8,3,0)))</f>
        <v>2586.8275680652378</v>
      </c>
      <c r="M443" s="63">
        <f t="shared" si="39"/>
        <v>0.46</v>
      </c>
      <c r="N443" s="265">
        <f t="shared" si="37"/>
        <v>3600</v>
      </c>
      <c r="O443" s="37"/>
      <c r="P443" s="65" t="s">
        <v>479</v>
      </c>
      <c r="Q443" s="65" t="s">
        <v>479</v>
      </c>
      <c r="R443" s="65" t="s">
        <v>479</v>
      </c>
      <c r="S443" s="65" t="s">
        <v>479</v>
      </c>
      <c r="T443" s="65" t="s">
        <v>479</v>
      </c>
      <c r="U443" s="65" t="s">
        <v>479</v>
      </c>
    </row>
    <row r="444" spans="1:21" ht="25.5" customHeight="1">
      <c r="A444" s="61" t="str">
        <f>IF(P444="X","C",IF(Q444="X","C",IF(R444="X","C",IF(S444="X","C",IF(T444="X","C",IF(U444="X","C"," "))))))</f>
        <v> </v>
      </c>
      <c r="B444" s="75" t="s">
        <v>1301</v>
      </c>
      <c r="C444" s="72" t="s">
        <v>1302</v>
      </c>
      <c r="D444" s="67" t="s">
        <v>1175</v>
      </c>
      <c r="E444" s="324" t="s">
        <v>1224</v>
      </c>
      <c r="F444" s="324" t="s">
        <v>831</v>
      </c>
      <c r="G444" s="74" t="s">
        <v>2033</v>
      </c>
      <c r="H444" s="246">
        <v>30002</v>
      </c>
      <c r="I444" s="90">
        <v>0.41</v>
      </c>
      <c r="J444" s="241">
        <f t="shared" si="36"/>
        <v>17701.180000000004</v>
      </c>
      <c r="K444" s="267">
        <f>IF(J444=" "," ",IF(J444=0," ",J444/Currency!$C$11))</f>
        <v>18207.3441678667</v>
      </c>
      <c r="L444" s="70">
        <f>IF(J444=" "," ",IF(J444=0," ",$J444*VLOOKUP($L$9,Currency!$A$3:$C$8,3,0)))</f>
        <v>11640.918058661058</v>
      </c>
      <c r="M444" s="63">
        <f t="shared" si="39"/>
        <v>0.46</v>
      </c>
      <c r="N444" s="265">
        <f t="shared" si="37"/>
        <v>16201</v>
      </c>
      <c r="O444" s="37"/>
      <c r="P444" s="65" t="s">
        <v>479</v>
      </c>
      <c r="Q444" s="65" t="s">
        <v>479</v>
      </c>
      <c r="R444" s="65" t="s">
        <v>479</v>
      </c>
      <c r="S444" s="65" t="s">
        <v>479</v>
      </c>
      <c r="T444" s="65" t="s">
        <v>479</v>
      </c>
      <c r="U444" s="65" t="s">
        <v>479</v>
      </c>
    </row>
    <row r="445" spans="1:21" ht="25.5" customHeight="1">
      <c r="A445" s="61" t="str">
        <f>IF(P445="X","C",IF(Q445="X","C",IF(R445="X","C",IF(S445="X","C",IF(T445="X","C",IF(U445="X","C"," "))))))</f>
        <v> </v>
      </c>
      <c r="B445" s="75" t="s">
        <v>782</v>
      </c>
      <c r="C445" s="72" t="s">
        <v>1298</v>
      </c>
      <c r="D445" s="67" t="s">
        <v>1175</v>
      </c>
      <c r="E445" s="324" t="s">
        <v>1224</v>
      </c>
      <c r="F445" s="324" t="s">
        <v>831</v>
      </c>
      <c r="G445" s="74" t="s">
        <v>2033</v>
      </c>
      <c r="H445" s="246">
        <v>56671</v>
      </c>
      <c r="I445" s="90">
        <v>0.41</v>
      </c>
      <c r="J445" s="241">
        <f t="shared" si="36"/>
        <v>33435.89000000001</v>
      </c>
      <c r="K445" s="267">
        <f>IF(J445=" "," ",IF(J445=0," ",J445/Currency!$C$11))</f>
        <v>34391.98724542276</v>
      </c>
      <c r="L445" s="70">
        <f>IF(J445=" "," ",IF(J445=0," ",$J445*VLOOKUP($L$9,Currency!$A$3:$C$8,3,0)))</f>
        <v>21988.61633565698</v>
      </c>
      <c r="M445" s="63">
        <f t="shared" si="39"/>
        <v>0.46</v>
      </c>
      <c r="N445" s="265">
        <f t="shared" si="37"/>
        <v>30602</v>
      </c>
      <c r="O445" s="37"/>
      <c r="P445" s="65" t="s">
        <v>479</v>
      </c>
      <c r="Q445" s="65" t="s">
        <v>479</v>
      </c>
      <c r="R445" s="65" t="s">
        <v>479</v>
      </c>
      <c r="S445" s="65" t="s">
        <v>479</v>
      </c>
      <c r="T445" s="65" t="s">
        <v>479</v>
      </c>
      <c r="U445" s="65" t="s">
        <v>479</v>
      </c>
    </row>
    <row r="446" spans="1:21" ht="25.5" customHeight="1">
      <c r="A446" s="61" t="str">
        <f>IF(P446="X","C",IF(Q446="X","C",IF(R446="X","C",IF(S446="X","C",IF(T446="X","C",IF(U446="X","C"," "))))))</f>
        <v> </v>
      </c>
      <c r="B446" s="75" t="s">
        <v>1299</v>
      </c>
      <c r="C446" s="72" t="s">
        <v>1300</v>
      </c>
      <c r="D446" s="67" t="s">
        <v>1175</v>
      </c>
      <c r="E446" s="324" t="s">
        <v>1224</v>
      </c>
      <c r="F446" s="324" t="s">
        <v>831</v>
      </c>
      <c r="G446" s="74" t="s">
        <v>2033</v>
      </c>
      <c r="H446" s="246">
        <v>106673</v>
      </c>
      <c r="I446" s="90">
        <v>0.41</v>
      </c>
      <c r="J446" s="241">
        <f t="shared" si="36"/>
        <v>62937.07000000001</v>
      </c>
      <c r="K446" s="267">
        <f>IF(J446=" "," ",IF(J446=0," ",J446/Currency!$C$11))</f>
        <v>64736.75169718166</v>
      </c>
      <c r="L446" s="70">
        <f>IF(J446=" "," ",IF(J446=0," ",$J446*VLOOKUP($L$9,Currency!$A$3:$C$8,3,0)))</f>
        <v>41389.62909377878</v>
      </c>
      <c r="M446" s="63">
        <f t="shared" si="39"/>
        <v>0.46</v>
      </c>
      <c r="N446" s="265">
        <f t="shared" si="37"/>
        <v>57603</v>
      </c>
      <c r="O446" s="37"/>
      <c r="P446" s="65" t="s">
        <v>479</v>
      </c>
      <c r="Q446" s="65" t="s">
        <v>479</v>
      </c>
      <c r="R446" s="65" t="s">
        <v>479</v>
      </c>
      <c r="S446" s="65" t="s">
        <v>479</v>
      </c>
      <c r="T446" s="65" t="s">
        <v>479</v>
      </c>
      <c r="U446" s="65" t="s">
        <v>479</v>
      </c>
    </row>
    <row r="447" spans="1:21" ht="25.5" customHeight="1">
      <c r="A447" s="61" t="str">
        <f aca="true" t="shared" si="41" ref="A447:A460">IF(P447="X","C",IF(Q447="X","C",IF(R447="X","C",IF(S447="X","C",IF(T447="X","C",IF(U447="X","C"," "))))))</f>
        <v> </v>
      </c>
      <c r="B447" s="75" t="s">
        <v>2657</v>
      </c>
      <c r="C447" s="72" t="s">
        <v>2658</v>
      </c>
      <c r="D447" s="67" t="s">
        <v>1175</v>
      </c>
      <c r="E447" s="324" t="s">
        <v>1224</v>
      </c>
      <c r="F447" s="324" t="s">
        <v>831</v>
      </c>
      <c r="G447" s="74" t="s">
        <v>2033</v>
      </c>
      <c r="H447" s="246">
        <v>1328</v>
      </c>
      <c r="I447" s="90">
        <v>0.41</v>
      </c>
      <c r="J447" s="241">
        <f t="shared" si="36"/>
        <v>783.5200000000001</v>
      </c>
      <c r="K447" s="267">
        <f>IF(J447=" "," ",IF(J447=0," ",J447/Currency!$C$11))</f>
        <v>805.9247068504425</v>
      </c>
      <c r="L447" s="70">
        <f>IF(J447=" "," ",IF(J447=0," ",$J447*VLOOKUP($L$9,Currency!$A$3:$C$8,3,0)))</f>
        <v>515.2702880441932</v>
      </c>
      <c r="M447" s="63">
        <f t="shared" si="39"/>
        <v>0.46</v>
      </c>
      <c r="N447" s="265">
        <f t="shared" si="37"/>
        <v>717</v>
      </c>
      <c r="O447" s="37"/>
      <c r="P447" s="65" t="s">
        <v>479</v>
      </c>
      <c r="Q447" s="65" t="s">
        <v>479</v>
      </c>
      <c r="R447" s="65" t="s">
        <v>479</v>
      </c>
      <c r="S447" s="65" t="s">
        <v>479</v>
      </c>
      <c r="T447" s="65" t="s">
        <v>479</v>
      </c>
      <c r="U447" s="65" t="s">
        <v>479</v>
      </c>
    </row>
    <row r="448" spans="1:21" ht="25.5" customHeight="1">
      <c r="A448" s="61" t="str">
        <f t="shared" si="41"/>
        <v> </v>
      </c>
      <c r="C448" s="101" t="s">
        <v>1212</v>
      </c>
      <c r="D448" s="67"/>
      <c r="E448" s="324" t="s">
        <v>479</v>
      </c>
      <c r="F448" s="324"/>
      <c r="G448" s="74"/>
      <c r="H448" s="246"/>
      <c r="I448" s="90"/>
      <c r="J448" s="241" t="str">
        <f t="shared" si="36"/>
        <v> </v>
      </c>
      <c r="K448" s="267" t="str">
        <f>IF(J448=" "," ",IF(J448=0," ",J448/Currency!$C$11))</f>
        <v> </v>
      </c>
      <c r="L448" s="70" t="str">
        <f>IF(J448=" "," ",IF(J448=0," ",$J448*VLOOKUP($L$9,Currency!$A$3:$C$8,3,0)))</f>
        <v> </v>
      </c>
      <c r="M448" s="63" t="str">
        <f t="shared" si="39"/>
        <v> </v>
      </c>
      <c r="N448" s="265" t="str">
        <f t="shared" si="37"/>
        <v> </v>
      </c>
      <c r="O448" s="37"/>
      <c r="P448" s="65" t="s">
        <v>479</v>
      </c>
      <c r="Q448" s="65" t="s">
        <v>479</v>
      </c>
      <c r="R448" s="65" t="s">
        <v>479</v>
      </c>
      <c r="S448" s="65" t="s">
        <v>479</v>
      </c>
      <c r="T448" s="65" t="s">
        <v>479</v>
      </c>
      <c r="U448" s="65" t="s">
        <v>479</v>
      </c>
    </row>
    <row r="449" spans="1:21" ht="25.5" customHeight="1">
      <c r="A449" s="61" t="str">
        <f t="shared" si="41"/>
        <v> </v>
      </c>
      <c r="B449" s="75" t="s">
        <v>2755</v>
      </c>
      <c r="C449" s="72" t="s">
        <v>2756</v>
      </c>
      <c r="D449" s="67" t="s">
        <v>2504</v>
      </c>
      <c r="E449" s="324" t="s">
        <v>1224</v>
      </c>
      <c r="F449" s="324" t="s">
        <v>831</v>
      </c>
      <c r="G449" s="74" t="s">
        <v>2033</v>
      </c>
      <c r="H449" s="246">
        <v>0</v>
      </c>
      <c r="I449" s="90">
        <v>0</v>
      </c>
      <c r="J449" s="241" t="str">
        <f t="shared" si="36"/>
        <v> </v>
      </c>
      <c r="K449" s="267" t="str">
        <f>IF(J449=" "," ",IF(J449=0," ",J449/Currency!$C$11))</f>
        <v> </v>
      </c>
      <c r="L449" s="70" t="str">
        <f>IF(J449=" "," ",IF(J449=0," ",$J449*VLOOKUP($L$9,Currency!$A$3:$C$8,3,0)))</f>
        <v> </v>
      </c>
      <c r="M449" s="63" t="str">
        <f t="shared" si="39"/>
        <v> </v>
      </c>
      <c r="N449" s="265" t="str">
        <f t="shared" si="37"/>
        <v> </v>
      </c>
      <c r="O449" s="37"/>
      <c r="P449" s="65" t="s">
        <v>479</v>
      </c>
      <c r="Q449" s="65" t="s">
        <v>479</v>
      </c>
      <c r="R449" s="65" t="s">
        <v>479</v>
      </c>
      <c r="S449" s="65" t="s">
        <v>479</v>
      </c>
      <c r="T449" s="65" t="s">
        <v>479</v>
      </c>
      <c r="U449" s="65" t="s">
        <v>479</v>
      </c>
    </row>
    <row r="450" spans="1:21" ht="25.5" customHeight="1">
      <c r="A450" s="61" t="str">
        <f t="shared" si="41"/>
        <v> </v>
      </c>
      <c r="B450" s="75" t="s">
        <v>2757</v>
      </c>
      <c r="C450" s="72" t="s">
        <v>1857</v>
      </c>
      <c r="D450" s="67" t="s">
        <v>1175</v>
      </c>
      <c r="E450" s="324" t="s">
        <v>1224</v>
      </c>
      <c r="F450" s="324" t="s">
        <v>831</v>
      </c>
      <c r="G450" s="74" t="s">
        <v>2033</v>
      </c>
      <c r="H450" s="246">
        <v>4798</v>
      </c>
      <c r="I450" s="90">
        <v>0.41</v>
      </c>
      <c r="J450" s="241">
        <f t="shared" si="36"/>
        <v>2830.82</v>
      </c>
      <c r="K450" s="267">
        <f>IF(J450=" "," ",IF(J450=0," ",J450/Currency!$C$11))</f>
        <v>2911.76712610574</v>
      </c>
      <c r="L450" s="70">
        <f>IF(J450=" "," ",IF(J450=0," ",$J450*VLOOKUP($L$9,Currency!$A$3:$C$8,3,0)))</f>
        <v>1861.6467184006315</v>
      </c>
      <c r="M450" s="63">
        <f t="shared" si="39"/>
        <v>0.46</v>
      </c>
      <c r="N450" s="265">
        <f t="shared" si="37"/>
        <v>2591</v>
      </c>
      <c r="O450" s="37"/>
      <c r="P450" s="65" t="s">
        <v>479</v>
      </c>
      <c r="Q450" s="65" t="s">
        <v>479</v>
      </c>
      <c r="R450" s="65" t="s">
        <v>479</v>
      </c>
      <c r="S450" s="65" t="s">
        <v>479</v>
      </c>
      <c r="T450" s="65" t="s">
        <v>479</v>
      </c>
      <c r="U450" s="65" t="s">
        <v>479</v>
      </c>
    </row>
    <row r="451" spans="1:21" ht="25.5" customHeight="1">
      <c r="A451" s="61" t="str">
        <f t="shared" si="41"/>
        <v> </v>
      </c>
      <c r="B451" s="75" t="s">
        <v>1858</v>
      </c>
      <c r="C451" s="72" t="s">
        <v>1859</v>
      </c>
      <c r="D451" s="67" t="s">
        <v>2504</v>
      </c>
      <c r="E451" s="324" t="s">
        <v>1224</v>
      </c>
      <c r="F451" s="324" t="s">
        <v>831</v>
      </c>
      <c r="G451" s="74" t="s">
        <v>2033</v>
      </c>
      <c r="H451" s="246">
        <v>0</v>
      </c>
      <c r="I451" s="90">
        <v>0</v>
      </c>
      <c r="J451" s="241" t="str">
        <f aca="true" t="shared" si="42" ref="J451:J480">IF(H451=" "," ",IF(H451=0," ",H451*(1-I451)))</f>
        <v> </v>
      </c>
      <c r="K451" s="267" t="str">
        <f>IF(J451=" "," ",IF(J451=0," ",J451/Currency!$C$11))</f>
        <v> </v>
      </c>
      <c r="L451" s="70" t="str">
        <f>IF(J451=" "," ",IF(J451=0," ",$J451*VLOOKUP($L$9,Currency!$A$3:$C$8,3,0)))</f>
        <v> </v>
      </c>
      <c r="M451" s="63" t="str">
        <f t="shared" si="39"/>
        <v> </v>
      </c>
      <c r="N451" s="265" t="str">
        <f aca="true" t="shared" si="43" ref="N451:N480">IF(M451=" "," ",IF(M451=0," ",ROUND(H451*(1-M451),0)))</f>
        <v> </v>
      </c>
      <c r="O451" s="37"/>
      <c r="P451" s="65" t="s">
        <v>479</v>
      </c>
      <c r="Q451" s="65" t="s">
        <v>479</v>
      </c>
      <c r="R451" s="65" t="s">
        <v>479</v>
      </c>
      <c r="S451" s="65" t="s">
        <v>479</v>
      </c>
      <c r="T451" s="65" t="s">
        <v>479</v>
      </c>
      <c r="U451" s="65" t="s">
        <v>479</v>
      </c>
    </row>
    <row r="452" spans="1:21" ht="25.5" customHeight="1">
      <c r="A452" s="61" t="str">
        <f t="shared" si="41"/>
        <v> </v>
      </c>
      <c r="B452" s="75" t="s">
        <v>1866</v>
      </c>
      <c r="C452" s="72" t="s">
        <v>1867</v>
      </c>
      <c r="D452" s="67" t="s">
        <v>1175</v>
      </c>
      <c r="E452" s="324" t="s">
        <v>1224</v>
      </c>
      <c r="F452" s="324" t="s">
        <v>831</v>
      </c>
      <c r="G452" s="74" t="s">
        <v>2033</v>
      </c>
      <c r="H452" s="246">
        <v>8002</v>
      </c>
      <c r="I452" s="90">
        <v>0.41</v>
      </c>
      <c r="J452" s="241">
        <f t="shared" si="42"/>
        <v>4721.18</v>
      </c>
      <c r="K452" s="267">
        <f>IF(J452=" "," ",IF(J452=0," ",J452/Currency!$C$11))</f>
        <v>4856.1818555852715</v>
      </c>
      <c r="L452" s="70">
        <f>IF(J452=" "," ",IF(J452=0," ",$J452*VLOOKUP($L$9,Currency!$A$3:$C$8,3,0)))</f>
        <v>3104.813889254242</v>
      </c>
      <c r="M452" s="63">
        <f t="shared" si="39"/>
        <v>0.46</v>
      </c>
      <c r="N452" s="265">
        <f t="shared" si="43"/>
        <v>4321</v>
      </c>
      <c r="O452" s="37"/>
      <c r="P452" s="65" t="s">
        <v>479</v>
      </c>
      <c r="Q452" s="65" t="s">
        <v>479</v>
      </c>
      <c r="R452" s="65" t="s">
        <v>479</v>
      </c>
      <c r="S452" s="65" t="s">
        <v>479</v>
      </c>
      <c r="T452" s="65" t="s">
        <v>479</v>
      </c>
      <c r="U452" s="65" t="s">
        <v>479</v>
      </c>
    </row>
    <row r="453" spans="1:21" ht="25.5" customHeight="1">
      <c r="A453" s="61" t="str">
        <f t="shared" si="41"/>
        <v> </v>
      </c>
      <c r="B453" s="75" t="s">
        <v>1860</v>
      </c>
      <c r="C453" s="72" t="s">
        <v>1861</v>
      </c>
      <c r="D453" s="67" t="s">
        <v>2504</v>
      </c>
      <c r="E453" s="324" t="s">
        <v>1224</v>
      </c>
      <c r="F453" s="324" t="s">
        <v>831</v>
      </c>
      <c r="G453" s="74" t="s">
        <v>2033</v>
      </c>
      <c r="H453" s="246">
        <v>0</v>
      </c>
      <c r="I453" s="90">
        <v>0</v>
      </c>
      <c r="J453" s="241" t="str">
        <f t="shared" si="42"/>
        <v> </v>
      </c>
      <c r="K453" s="267" t="str">
        <f>IF(J453=" "," ",IF(J453=0," ",J453/Currency!$C$11))</f>
        <v> </v>
      </c>
      <c r="L453" s="70" t="str">
        <f>IF(J453=" "," ",IF(J453=0," ",$J453*VLOOKUP($L$9,Currency!$A$3:$C$8,3,0)))</f>
        <v> </v>
      </c>
      <c r="M453" s="63" t="str">
        <f t="shared" si="39"/>
        <v> </v>
      </c>
      <c r="N453" s="265" t="str">
        <f t="shared" si="43"/>
        <v> </v>
      </c>
      <c r="O453" s="37"/>
      <c r="P453" s="65" t="s">
        <v>479</v>
      </c>
      <c r="Q453" s="65" t="s">
        <v>479</v>
      </c>
      <c r="R453" s="65" t="s">
        <v>479</v>
      </c>
      <c r="S453" s="65" t="s">
        <v>479</v>
      </c>
      <c r="T453" s="65" t="s">
        <v>479</v>
      </c>
      <c r="U453" s="65" t="s">
        <v>479</v>
      </c>
    </row>
    <row r="454" spans="1:21" ht="25.5" customHeight="1">
      <c r="A454" s="61" t="str">
        <f t="shared" si="41"/>
        <v> </v>
      </c>
      <c r="B454" s="75" t="s">
        <v>1862</v>
      </c>
      <c r="C454" s="72" t="s">
        <v>1863</v>
      </c>
      <c r="D454" s="67" t="s">
        <v>1175</v>
      </c>
      <c r="E454" s="324" t="s">
        <v>1224</v>
      </c>
      <c r="F454" s="324" t="s">
        <v>831</v>
      </c>
      <c r="G454" s="74" t="s">
        <v>2033</v>
      </c>
      <c r="H454" s="246">
        <v>6607</v>
      </c>
      <c r="I454" s="90">
        <v>0.41</v>
      </c>
      <c r="J454" s="241">
        <f t="shared" si="42"/>
        <v>3898.1300000000006</v>
      </c>
      <c r="K454" s="267">
        <f>IF(J454=" "," ",IF(J454=0," ",J454/Currency!$C$11))</f>
        <v>4009.5967907837903</v>
      </c>
      <c r="L454" s="70">
        <f>IF(J454=" "," ",IF(J454=0," ",$J454*VLOOKUP($L$9,Currency!$A$3:$C$8,3,0)))</f>
        <v>2563.5472839668555</v>
      </c>
      <c r="M454" s="63">
        <f t="shared" si="39"/>
        <v>0.46</v>
      </c>
      <c r="N454" s="265">
        <f t="shared" si="43"/>
        <v>3568</v>
      </c>
      <c r="O454" s="37"/>
      <c r="P454" s="65" t="s">
        <v>479</v>
      </c>
      <c r="Q454" s="65" t="s">
        <v>479</v>
      </c>
      <c r="R454" s="65" t="s">
        <v>479</v>
      </c>
      <c r="S454" s="65" t="s">
        <v>479</v>
      </c>
      <c r="T454" s="65" t="s">
        <v>479</v>
      </c>
      <c r="U454" s="65" t="s">
        <v>479</v>
      </c>
    </row>
    <row r="455" spans="1:21" ht="25.5" customHeight="1">
      <c r="A455" s="61" t="str">
        <f t="shared" si="41"/>
        <v> </v>
      </c>
      <c r="B455" s="75" t="s">
        <v>1864</v>
      </c>
      <c r="C455" s="72" t="s">
        <v>1865</v>
      </c>
      <c r="D455" s="67" t="s">
        <v>2504</v>
      </c>
      <c r="E455" s="324" t="s">
        <v>1224</v>
      </c>
      <c r="F455" s="324" t="s">
        <v>831</v>
      </c>
      <c r="G455" s="74" t="s">
        <v>2033</v>
      </c>
      <c r="H455" s="246">
        <v>0</v>
      </c>
      <c r="I455" s="90">
        <v>0</v>
      </c>
      <c r="J455" s="241" t="str">
        <f t="shared" si="42"/>
        <v> </v>
      </c>
      <c r="K455" s="267" t="str">
        <f>IF(J455=" "," ",IF(J455=0," ",J455/Currency!$C$11))</f>
        <v> </v>
      </c>
      <c r="L455" s="70" t="str">
        <f>IF(J455=" "," ",IF(J455=0," ",$J455*VLOOKUP($L$9,Currency!$A$3:$C$8,3,0)))</f>
        <v> </v>
      </c>
      <c r="M455" s="63" t="str">
        <f t="shared" si="39"/>
        <v> </v>
      </c>
      <c r="N455" s="265" t="str">
        <f t="shared" si="43"/>
        <v> </v>
      </c>
      <c r="O455" s="37"/>
      <c r="P455" s="65" t="s">
        <v>479</v>
      </c>
      <c r="Q455" s="65" t="s">
        <v>479</v>
      </c>
      <c r="R455" s="65" t="s">
        <v>479</v>
      </c>
      <c r="S455" s="65" t="s">
        <v>479</v>
      </c>
      <c r="T455" s="65" t="s">
        <v>479</v>
      </c>
      <c r="U455" s="65" t="s">
        <v>479</v>
      </c>
    </row>
    <row r="456" spans="1:21" ht="25.5" customHeight="1">
      <c r="A456" s="61" t="str">
        <f t="shared" si="41"/>
        <v> </v>
      </c>
      <c r="B456" s="75" t="s">
        <v>1868</v>
      </c>
      <c r="C456" s="72" t="s">
        <v>1869</v>
      </c>
      <c r="D456" s="67" t="s">
        <v>1175</v>
      </c>
      <c r="E456" s="324" t="s">
        <v>1224</v>
      </c>
      <c r="F456" s="324" t="s">
        <v>831</v>
      </c>
      <c r="G456" s="74" t="s">
        <v>2033</v>
      </c>
      <c r="H456" s="246">
        <v>2663</v>
      </c>
      <c r="I456" s="90">
        <v>0.41</v>
      </c>
      <c r="J456" s="241">
        <f t="shared" si="42"/>
        <v>1571.1700000000003</v>
      </c>
      <c r="K456" s="267">
        <f>IF(J456=" "," ",IF(J456=0," ",J456/Currency!$C$11))</f>
        <v>1616.0975108002472</v>
      </c>
      <c r="L456" s="70">
        <f>IF(J456=" "," ",IF(J456=0," ",$J456*VLOOKUP($L$9,Currency!$A$3:$C$8,3,0)))</f>
        <v>1033.2566092331977</v>
      </c>
      <c r="M456" s="63">
        <f t="shared" si="39"/>
        <v>0.46</v>
      </c>
      <c r="N456" s="265">
        <f t="shared" si="43"/>
        <v>1438</v>
      </c>
      <c r="O456" s="37"/>
      <c r="P456" s="65" t="s">
        <v>479</v>
      </c>
      <c r="Q456" s="65" t="s">
        <v>479</v>
      </c>
      <c r="R456" s="65" t="s">
        <v>479</v>
      </c>
      <c r="S456" s="65" t="s">
        <v>479</v>
      </c>
      <c r="T456" s="65" t="s">
        <v>479</v>
      </c>
      <c r="U456" s="65" t="s">
        <v>479</v>
      </c>
    </row>
    <row r="457" spans="1:21" ht="25.5" customHeight="1">
      <c r="A457" s="61" t="str">
        <f t="shared" si="41"/>
        <v> </v>
      </c>
      <c r="B457" s="56"/>
      <c r="C457" s="58" t="s">
        <v>1616</v>
      </c>
      <c r="D457" s="56"/>
      <c r="E457" s="324" t="s">
        <v>479</v>
      </c>
      <c r="F457" s="324"/>
      <c r="G457" s="56"/>
      <c r="H457" s="252"/>
      <c r="I457" s="56"/>
      <c r="J457" s="241" t="str">
        <f t="shared" si="42"/>
        <v> </v>
      </c>
      <c r="K457" s="267" t="str">
        <f>IF(J457=" "," ",IF(J457=0," ",J457/Currency!$C$11))</f>
        <v> </v>
      </c>
      <c r="L457" s="70" t="str">
        <f>IF(J457=" "," ",IF(J457=0," ",$J457*VLOOKUP($L$9,Currency!$A$3:$C$8,3,0)))</f>
        <v> </v>
      </c>
      <c r="M457" s="63" t="str">
        <f t="shared" si="39"/>
        <v> </v>
      </c>
      <c r="N457" s="265" t="str">
        <f t="shared" si="43"/>
        <v> </v>
      </c>
      <c r="O457" s="37"/>
      <c r="P457" s="65" t="s">
        <v>479</v>
      </c>
      <c r="Q457" s="65" t="s">
        <v>479</v>
      </c>
      <c r="R457" s="65" t="s">
        <v>479</v>
      </c>
      <c r="S457" s="65" t="s">
        <v>479</v>
      </c>
      <c r="T457" s="65" t="s">
        <v>479</v>
      </c>
      <c r="U457" s="65" t="s">
        <v>479</v>
      </c>
    </row>
    <row r="458" spans="1:21" ht="25.5" customHeight="1">
      <c r="A458" s="61" t="str">
        <f t="shared" si="41"/>
        <v> </v>
      </c>
      <c r="B458" s="56"/>
      <c r="C458" s="84" t="s">
        <v>1071</v>
      </c>
      <c r="D458" s="56"/>
      <c r="E458" s="324" t="s">
        <v>479</v>
      </c>
      <c r="F458" s="324"/>
      <c r="G458" s="56"/>
      <c r="H458" s="252"/>
      <c r="I458" s="56"/>
      <c r="J458" s="241" t="str">
        <f t="shared" si="42"/>
        <v> </v>
      </c>
      <c r="K458" s="267" t="str">
        <f>IF(J458=" "," ",IF(J458=0," ",J458/Currency!$C$11))</f>
        <v> </v>
      </c>
      <c r="L458" s="70" t="str">
        <f>IF(J458=" "," ",IF(J458=0," ",$J458*VLOOKUP($L$9,Currency!$A$3:$C$8,3,0)))</f>
        <v> </v>
      </c>
      <c r="M458" s="63" t="str">
        <f t="shared" si="39"/>
        <v> </v>
      </c>
      <c r="N458" s="265" t="str">
        <f t="shared" si="43"/>
        <v> </v>
      </c>
      <c r="O458" s="37"/>
      <c r="P458" s="65" t="s">
        <v>479</v>
      </c>
      <c r="Q458" s="65" t="s">
        <v>479</v>
      </c>
      <c r="R458" s="65" t="s">
        <v>479</v>
      </c>
      <c r="S458" s="65" t="s">
        <v>479</v>
      </c>
      <c r="T458" s="65" t="s">
        <v>479</v>
      </c>
      <c r="U458" s="65" t="s">
        <v>479</v>
      </c>
    </row>
    <row r="459" spans="1:21" ht="25.5" customHeight="1">
      <c r="A459" s="61" t="str">
        <f t="shared" si="41"/>
        <v> </v>
      </c>
      <c r="B459" s="88" t="s">
        <v>1063</v>
      </c>
      <c r="C459" s="88" t="s">
        <v>1064</v>
      </c>
      <c r="D459" s="67" t="s">
        <v>1175</v>
      </c>
      <c r="E459" s="324" t="s">
        <v>1224</v>
      </c>
      <c r="F459" s="324" t="s">
        <v>835</v>
      </c>
      <c r="G459" s="74" t="s">
        <v>356</v>
      </c>
      <c r="H459" s="246">
        <v>46049</v>
      </c>
      <c r="I459" s="90">
        <v>0.41</v>
      </c>
      <c r="J459" s="241">
        <f t="shared" si="42"/>
        <v>27168.910000000003</v>
      </c>
      <c r="K459" s="267">
        <f>IF(J459=" "," ",IF(J459=0," ",J459/Currency!$C$11))</f>
        <v>27945.803332647607</v>
      </c>
      <c r="L459" s="70">
        <f>IF(J459=" "," ",IF(J459=0," ",$J459*VLOOKUP($L$9,Currency!$A$3:$C$8,3,0)))</f>
        <v>17867.230040773382</v>
      </c>
      <c r="M459" s="63">
        <f t="shared" si="39"/>
        <v>0.46</v>
      </c>
      <c r="N459" s="265">
        <f t="shared" si="43"/>
        <v>24866</v>
      </c>
      <c r="O459" s="37"/>
      <c r="P459" s="65" t="s">
        <v>479</v>
      </c>
      <c r="Q459" s="65" t="s">
        <v>479</v>
      </c>
      <c r="R459" s="65" t="s">
        <v>479</v>
      </c>
      <c r="S459" s="65" t="s">
        <v>479</v>
      </c>
      <c r="T459" s="65" t="s">
        <v>479</v>
      </c>
      <c r="U459" s="65" t="s">
        <v>479</v>
      </c>
    </row>
    <row r="460" spans="1:21" ht="25.5" customHeight="1">
      <c r="A460" s="61" t="str">
        <f t="shared" si="41"/>
        <v> </v>
      </c>
      <c r="B460" s="88" t="s">
        <v>1065</v>
      </c>
      <c r="C460" s="88" t="s">
        <v>1066</v>
      </c>
      <c r="D460" s="67" t="s">
        <v>1175</v>
      </c>
      <c r="E460" s="324" t="s">
        <v>1224</v>
      </c>
      <c r="F460" s="324" t="s">
        <v>835</v>
      </c>
      <c r="G460" s="74" t="s">
        <v>356</v>
      </c>
      <c r="H460" s="246">
        <v>73411</v>
      </c>
      <c r="I460" s="90">
        <v>0.41</v>
      </c>
      <c r="J460" s="241">
        <f t="shared" si="42"/>
        <v>43312.490000000005</v>
      </c>
      <c r="K460" s="267">
        <f>IF(J460=" "," ",IF(J460=0," ",J460/Currency!$C$11))</f>
        <v>44551.00802304054</v>
      </c>
      <c r="L460" s="70">
        <f>IF(J460=" "," ",IF(J460=0," ",$J460*VLOOKUP($L$9,Currency!$A$3:$C$8,3,0)))</f>
        <v>28483.81559910562</v>
      </c>
      <c r="M460" s="63">
        <f t="shared" si="39"/>
        <v>0.46</v>
      </c>
      <c r="N460" s="265">
        <f t="shared" si="43"/>
        <v>39642</v>
      </c>
      <c r="O460" s="37"/>
      <c r="P460" s="65" t="s">
        <v>479</v>
      </c>
      <c r="Q460" s="65" t="s">
        <v>479</v>
      </c>
      <c r="R460" s="65" t="s">
        <v>479</v>
      </c>
      <c r="S460" s="65" t="s">
        <v>479</v>
      </c>
      <c r="T460" s="65" t="s">
        <v>479</v>
      </c>
      <c r="U460" s="65" t="s">
        <v>479</v>
      </c>
    </row>
    <row r="461" spans="1:21" ht="25.5" customHeight="1">
      <c r="A461" s="61" t="str">
        <f aca="true" t="shared" si="44" ref="A461:A486">IF(P461="X","C",IF(Q461="X","C",IF(R461="X","C",IF(S461="X","C",IF(T461="X","C",IF(U461="X","C"," "))))))</f>
        <v> </v>
      </c>
      <c r="B461" s="88" t="s">
        <v>1067</v>
      </c>
      <c r="C461" s="88" t="s">
        <v>1565</v>
      </c>
      <c r="D461" s="67" t="s">
        <v>1175</v>
      </c>
      <c r="E461" s="324" t="s">
        <v>1224</v>
      </c>
      <c r="F461" s="324" t="s">
        <v>835</v>
      </c>
      <c r="G461" s="74" t="s">
        <v>356</v>
      </c>
      <c r="H461" s="246">
        <v>26695</v>
      </c>
      <c r="I461" s="90">
        <v>0.41</v>
      </c>
      <c r="J461" s="241">
        <f t="shared" si="42"/>
        <v>15750.050000000003</v>
      </c>
      <c r="K461" s="267">
        <f>IF(J461=" "," ",IF(J461=0," ",J461/Currency!$C$11))</f>
        <v>16200.421723925123</v>
      </c>
      <c r="L461" s="70">
        <f>IF(J461=" "," ",IF(J461=0," ",$J461*VLOOKUP($L$9,Currency!$A$3:$C$8,3,0)))</f>
        <v>10357.786400105224</v>
      </c>
      <c r="M461" s="63">
        <f t="shared" si="39"/>
        <v>0.46</v>
      </c>
      <c r="N461" s="265">
        <f t="shared" si="43"/>
        <v>14415</v>
      </c>
      <c r="O461" s="37"/>
      <c r="P461" s="65" t="s">
        <v>479</v>
      </c>
      <c r="Q461" s="65" t="s">
        <v>479</v>
      </c>
      <c r="R461" s="65" t="s">
        <v>479</v>
      </c>
      <c r="S461" s="65" t="s">
        <v>479</v>
      </c>
      <c r="T461" s="65" t="s">
        <v>479</v>
      </c>
      <c r="U461" s="65" t="s">
        <v>479</v>
      </c>
    </row>
    <row r="462" spans="1:21" ht="25.5" customHeight="1">
      <c r="A462" s="61" t="str">
        <f t="shared" si="44"/>
        <v> </v>
      </c>
      <c r="B462" s="88" t="s">
        <v>1566</v>
      </c>
      <c r="C462" s="88" t="s">
        <v>1567</v>
      </c>
      <c r="D462" s="67" t="s">
        <v>1175</v>
      </c>
      <c r="E462" s="324" t="s">
        <v>1224</v>
      </c>
      <c r="F462" s="324" t="s">
        <v>835</v>
      </c>
      <c r="G462" s="74" t="s">
        <v>356</v>
      </c>
      <c r="H462" s="246">
        <v>13347</v>
      </c>
      <c r="I462" s="90">
        <v>0.41</v>
      </c>
      <c r="J462" s="241">
        <f t="shared" si="42"/>
        <v>7874.730000000001</v>
      </c>
      <c r="K462" s="267">
        <f>IF(J462=" "," ",IF(J462=0," ",J462/Currency!$C$11))</f>
        <v>8099.907426455464</v>
      </c>
      <c r="L462" s="70">
        <f>IF(J462=" "," ",IF(J462=0," ",$J462*VLOOKUP($L$9,Currency!$A$3:$C$8,3,0)))</f>
        <v>5178.699197685125</v>
      </c>
      <c r="M462" s="63">
        <f t="shared" si="39"/>
        <v>0.46</v>
      </c>
      <c r="N462" s="265">
        <f t="shared" si="43"/>
        <v>7207</v>
      </c>
      <c r="O462" s="37"/>
      <c r="P462" s="65" t="s">
        <v>479</v>
      </c>
      <c r="Q462" s="65" t="s">
        <v>479</v>
      </c>
      <c r="R462" s="65" t="s">
        <v>479</v>
      </c>
      <c r="S462" s="65" t="s">
        <v>479</v>
      </c>
      <c r="T462" s="65" t="s">
        <v>479</v>
      </c>
      <c r="U462" s="65" t="s">
        <v>479</v>
      </c>
    </row>
    <row r="463" spans="1:21" ht="25.5" customHeight="1">
      <c r="A463" s="61" t="str">
        <f t="shared" si="44"/>
        <v> </v>
      </c>
      <c r="B463" s="88" t="s">
        <v>1568</v>
      </c>
      <c r="C463" s="88" t="s">
        <v>1569</v>
      </c>
      <c r="D463" s="67" t="s">
        <v>1175</v>
      </c>
      <c r="E463" s="324" t="s">
        <v>1224</v>
      </c>
      <c r="F463" s="324" t="s">
        <v>835</v>
      </c>
      <c r="G463" s="74" t="s">
        <v>356</v>
      </c>
      <c r="H463" s="246">
        <v>6674</v>
      </c>
      <c r="I463" s="90">
        <v>0.41</v>
      </c>
      <c r="J463" s="241">
        <f t="shared" si="42"/>
        <v>3937.6600000000003</v>
      </c>
      <c r="K463" s="267">
        <f>IF(J463=" "," ",IF(J463=0," ",J463/Currency!$C$11))</f>
        <v>4050.2571487348287</v>
      </c>
      <c r="L463" s="70">
        <f>IF(J463=" "," ",IF(J463=0," ",$J463*VLOOKUP($L$9,Currency!$A$3:$C$8,3,0)))</f>
        <v>2589.543601210049</v>
      </c>
      <c r="M463" s="63">
        <f aca="true" t="shared" si="45" ref="M463:M526">IF($H463=0," ",IF(H463=" "," ",IF(E463="A",46%,IF($E463="B",51%,IF($E463="C",51%,IF($E463="D",10%,0))))))</f>
        <v>0.46</v>
      </c>
      <c r="N463" s="265">
        <f t="shared" si="43"/>
        <v>3604</v>
      </c>
      <c r="O463" s="37"/>
      <c r="P463" s="65" t="s">
        <v>479</v>
      </c>
      <c r="Q463" s="65" t="s">
        <v>479</v>
      </c>
      <c r="R463" s="65" t="s">
        <v>479</v>
      </c>
      <c r="S463" s="65" t="s">
        <v>479</v>
      </c>
      <c r="T463" s="65" t="s">
        <v>479</v>
      </c>
      <c r="U463" s="65" t="s">
        <v>479</v>
      </c>
    </row>
    <row r="464" spans="1:21" ht="25.5" customHeight="1">
      <c r="A464" s="61" t="str">
        <f t="shared" si="44"/>
        <v> </v>
      </c>
      <c r="B464" s="88" t="s">
        <v>2538</v>
      </c>
      <c r="C464" s="88" t="s">
        <v>396</v>
      </c>
      <c r="D464" s="67" t="s">
        <v>1175</v>
      </c>
      <c r="E464" s="324" t="s">
        <v>1224</v>
      </c>
      <c r="F464" s="324" t="s">
        <v>835</v>
      </c>
      <c r="G464" s="74" t="s">
        <v>356</v>
      </c>
      <c r="H464" s="246">
        <v>13347</v>
      </c>
      <c r="I464" s="90">
        <v>0.41</v>
      </c>
      <c r="J464" s="241">
        <f t="shared" si="42"/>
        <v>7874.730000000001</v>
      </c>
      <c r="K464" s="267">
        <f>IF(J464=" "," ",IF(J464=0," ",J464/Currency!$C$11))</f>
        <v>8099.907426455464</v>
      </c>
      <c r="L464" s="70">
        <f>IF(J464=" "," ",IF(J464=0," ",$J464*VLOOKUP($L$9,Currency!$A$3:$C$8,3,0)))</f>
        <v>5178.699197685125</v>
      </c>
      <c r="M464" s="63">
        <f t="shared" si="45"/>
        <v>0.46</v>
      </c>
      <c r="N464" s="265">
        <f t="shared" si="43"/>
        <v>7207</v>
      </c>
      <c r="O464" s="37"/>
      <c r="P464" s="65" t="s">
        <v>479</v>
      </c>
      <c r="Q464" s="65" t="s">
        <v>479</v>
      </c>
      <c r="R464" s="65" t="s">
        <v>479</v>
      </c>
      <c r="S464" s="65" t="s">
        <v>479</v>
      </c>
      <c r="T464" s="65" t="s">
        <v>479</v>
      </c>
      <c r="U464" s="65" t="s">
        <v>479</v>
      </c>
    </row>
    <row r="465" spans="1:21" ht="25.5" customHeight="1">
      <c r="A465" s="61" t="str">
        <f t="shared" si="44"/>
        <v> </v>
      </c>
      <c r="B465" s="88" t="s">
        <v>397</v>
      </c>
      <c r="C465" s="88" t="s">
        <v>579</v>
      </c>
      <c r="D465" s="67" t="s">
        <v>1175</v>
      </c>
      <c r="E465" s="324" t="s">
        <v>1224</v>
      </c>
      <c r="F465" s="324" t="s">
        <v>835</v>
      </c>
      <c r="G465" s="74" t="s">
        <v>356</v>
      </c>
      <c r="H465" s="246">
        <v>13347</v>
      </c>
      <c r="I465" s="90">
        <v>0.41</v>
      </c>
      <c r="J465" s="241">
        <f t="shared" si="42"/>
        <v>7874.730000000001</v>
      </c>
      <c r="K465" s="267">
        <f>IF(J465=" "," ",IF(J465=0," ",J465/Currency!$C$11))</f>
        <v>8099.907426455464</v>
      </c>
      <c r="L465" s="70">
        <f>IF(J465=" "," ",IF(J465=0," ",$J465*VLOOKUP($L$9,Currency!$A$3:$C$8,3,0)))</f>
        <v>5178.699197685125</v>
      </c>
      <c r="M465" s="63">
        <f t="shared" si="45"/>
        <v>0.46</v>
      </c>
      <c r="N465" s="265">
        <f t="shared" si="43"/>
        <v>7207</v>
      </c>
      <c r="O465" s="37"/>
      <c r="P465" s="65" t="s">
        <v>479</v>
      </c>
      <c r="Q465" s="65" t="s">
        <v>479</v>
      </c>
      <c r="R465" s="65" t="s">
        <v>479</v>
      </c>
      <c r="S465" s="65" t="s">
        <v>479</v>
      </c>
      <c r="T465" s="65" t="s">
        <v>479</v>
      </c>
      <c r="U465" s="65" t="s">
        <v>479</v>
      </c>
    </row>
    <row r="466" spans="1:21" ht="25.5" customHeight="1">
      <c r="A466" s="61" t="str">
        <f t="shared" si="44"/>
        <v> </v>
      </c>
      <c r="B466" s="88" t="s">
        <v>580</v>
      </c>
      <c r="C466" s="88" t="s">
        <v>2921</v>
      </c>
      <c r="D466" s="67" t="s">
        <v>1175</v>
      </c>
      <c r="E466" s="324" t="s">
        <v>1224</v>
      </c>
      <c r="F466" s="324" t="s">
        <v>835</v>
      </c>
      <c r="G466" s="74" t="s">
        <v>356</v>
      </c>
      <c r="H466" s="246">
        <v>13347</v>
      </c>
      <c r="I466" s="90">
        <v>0.41</v>
      </c>
      <c r="J466" s="241">
        <f t="shared" si="42"/>
        <v>7874.730000000001</v>
      </c>
      <c r="K466" s="267">
        <f>IF(J466=" "," ",IF(J466=0," ",J466/Currency!$C$11))</f>
        <v>8099.907426455464</v>
      </c>
      <c r="L466" s="70">
        <f>IF(J466=" "," ",IF(J466=0," ",$J466*VLOOKUP($L$9,Currency!$A$3:$C$8,3,0)))</f>
        <v>5178.699197685125</v>
      </c>
      <c r="M466" s="63">
        <f t="shared" si="45"/>
        <v>0.46</v>
      </c>
      <c r="N466" s="265">
        <f t="shared" si="43"/>
        <v>7207</v>
      </c>
      <c r="O466" s="37"/>
      <c r="P466" s="65" t="s">
        <v>479</v>
      </c>
      <c r="Q466" s="65" t="s">
        <v>479</v>
      </c>
      <c r="R466" s="65" t="s">
        <v>479</v>
      </c>
      <c r="S466" s="65" t="s">
        <v>479</v>
      </c>
      <c r="T466" s="65" t="s">
        <v>479</v>
      </c>
      <c r="U466" s="65" t="s">
        <v>479</v>
      </c>
    </row>
    <row r="467" spans="1:21" ht="25.5" customHeight="1">
      <c r="A467" s="61" t="str">
        <f t="shared" si="44"/>
        <v> </v>
      </c>
      <c r="B467" s="88" t="s">
        <v>362</v>
      </c>
      <c r="C467" s="88" t="s">
        <v>1358</v>
      </c>
      <c r="D467" s="67" t="s">
        <v>1175</v>
      </c>
      <c r="E467" s="324" t="s">
        <v>1224</v>
      </c>
      <c r="F467" s="324" t="s">
        <v>835</v>
      </c>
      <c r="G467" s="74" t="s">
        <v>356</v>
      </c>
      <c r="H467" s="246">
        <v>13347</v>
      </c>
      <c r="I467" s="90">
        <v>0.41</v>
      </c>
      <c r="J467" s="241">
        <f t="shared" si="42"/>
        <v>7874.730000000001</v>
      </c>
      <c r="K467" s="267">
        <f>IF(J467=" "," ",IF(J467=0," ",J467/Currency!$C$11))</f>
        <v>8099.907426455464</v>
      </c>
      <c r="L467" s="70">
        <f>IF(J467=" "," ",IF(J467=0," ",$J467*VLOOKUP($L$9,Currency!$A$3:$C$8,3,0)))</f>
        <v>5178.699197685125</v>
      </c>
      <c r="M467" s="63">
        <f t="shared" si="45"/>
        <v>0.46</v>
      </c>
      <c r="N467" s="265">
        <f t="shared" si="43"/>
        <v>7207</v>
      </c>
      <c r="O467" s="37"/>
      <c r="P467" s="65" t="s">
        <v>479</v>
      </c>
      <c r="Q467" s="65" t="s">
        <v>479</v>
      </c>
      <c r="R467" s="65" t="s">
        <v>479</v>
      </c>
      <c r="S467" s="65" t="s">
        <v>479</v>
      </c>
      <c r="T467" s="65" t="s">
        <v>479</v>
      </c>
      <c r="U467" s="65" t="s">
        <v>479</v>
      </c>
    </row>
    <row r="468" spans="1:21" ht="25.5" customHeight="1">
      <c r="A468" s="61" t="str">
        <f t="shared" si="44"/>
        <v> </v>
      </c>
      <c r="B468" s="88" t="s">
        <v>1359</v>
      </c>
      <c r="C468" s="88" t="s">
        <v>1360</v>
      </c>
      <c r="D468" s="67" t="s">
        <v>1175</v>
      </c>
      <c r="E468" s="324" t="s">
        <v>1224</v>
      </c>
      <c r="F468" s="324" t="s">
        <v>835</v>
      </c>
      <c r="G468" s="74" t="s">
        <v>356</v>
      </c>
      <c r="H468" s="246">
        <v>6674</v>
      </c>
      <c r="I468" s="90">
        <v>0.41</v>
      </c>
      <c r="J468" s="241">
        <f t="shared" si="42"/>
        <v>3937.6600000000003</v>
      </c>
      <c r="K468" s="267">
        <f>IF(J468=" "," ",IF(J468=0," ",J468/Currency!$C$11))</f>
        <v>4050.2571487348287</v>
      </c>
      <c r="L468" s="70">
        <f>IF(J468=" "," ",IF(J468=0," ",$J468*VLOOKUP($L$9,Currency!$A$3:$C$8,3,0)))</f>
        <v>2589.543601210049</v>
      </c>
      <c r="M468" s="63">
        <f t="shared" si="45"/>
        <v>0.46</v>
      </c>
      <c r="N468" s="265">
        <f t="shared" si="43"/>
        <v>3604</v>
      </c>
      <c r="O468" s="37"/>
      <c r="P468" s="65" t="s">
        <v>479</v>
      </c>
      <c r="Q468" s="65" t="s">
        <v>479</v>
      </c>
      <c r="R468" s="65" t="s">
        <v>479</v>
      </c>
      <c r="S468" s="65" t="s">
        <v>479</v>
      </c>
      <c r="T468" s="65" t="s">
        <v>479</v>
      </c>
      <c r="U468" s="65" t="s">
        <v>479</v>
      </c>
    </row>
    <row r="469" spans="1:21" ht="25.5" customHeight="1">
      <c r="A469" s="61" t="str">
        <f t="shared" si="44"/>
        <v> </v>
      </c>
      <c r="B469" s="88" t="s">
        <v>1361</v>
      </c>
      <c r="C469" s="88" t="s">
        <v>1362</v>
      </c>
      <c r="D469" s="67" t="s">
        <v>1175</v>
      </c>
      <c r="E469" s="324" t="s">
        <v>1224</v>
      </c>
      <c r="F469" s="324" t="s">
        <v>835</v>
      </c>
      <c r="G469" s="74" t="s">
        <v>356</v>
      </c>
      <c r="H469" s="246">
        <v>3737</v>
      </c>
      <c r="I469" s="90">
        <v>0.41</v>
      </c>
      <c r="J469" s="241">
        <f t="shared" si="42"/>
        <v>2204.8300000000004</v>
      </c>
      <c r="K469" s="267">
        <f>IF(J469=" "," ",IF(J469=0," ",J469/Currency!$C$11))</f>
        <v>2267.8769800452587</v>
      </c>
      <c r="L469" s="70">
        <f>IF(J469=" "," ",IF(J469=0," ",$J469*VLOOKUP($L$9,Currency!$A$3:$C$8,3,0)))</f>
        <v>1449.9736945942393</v>
      </c>
      <c r="M469" s="63">
        <f t="shared" si="45"/>
        <v>0.46</v>
      </c>
      <c r="N469" s="265">
        <f t="shared" si="43"/>
        <v>2018</v>
      </c>
      <c r="O469" s="37"/>
      <c r="P469" s="65" t="s">
        <v>479</v>
      </c>
      <c r="Q469" s="65" t="s">
        <v>479</v>
      </c>
      <c r="R469" s="65" t="s">
        <v>479</v>
      </c>
      <c r="S469" s="65" t="s">
        <v>479</v>
      </c>
      <c r="T469" s="65" t="s">
        <v>479</v>
      </c>
      <c r="U469" s="65" t="s">
        <v>479</v>
      </c>
    </row>
    <row r="470" spans="1:21" ht="25.5" customHeight="1">
      <c r="A470" s="61" t="str">
        <f t="shared" si="44"/>
        <v> </v>
      </c>
      <c r="B470" s="88" t="s">
        <v>1363</v>
      </c>
      <c r="C470" s="88" t="s">
        <v>1364</v>
      </c>
      <c r="D470" s="67" t="s">
        <v>1175</v>
      </c>
      <c r="E470" s="324" t="s">
        <v>1224</v>
      </c>
      <c r="F470" s="324" t="s">
        <v>835</v>
      </c>
      <c r="G470" s="74" t="s">
        <v>356</v>
      </c>
      <c r="H470" s="246">
        <v>6674</v>
      </c>
      <c r="I470" s="90">
        <v>0.41</v>
      </c>
      <c r="J470" s="241">
        <f t="shared" si="42"/>
        <v>3937.6600000000003</v>
      </c>
      <c r="K470" s="267">
        <f>IF(J470=" "," ",IF(J470=0," ",J470/Currency!$C$11))</f>
        <v>4050.2571487348287</v>
      </c>
      <c r="L470" s="70">
        <f>IF(J470=" "," ",IF(J470=0," ",$J470*VLOOKUP($L$9,Currency!$A$3:$C$8,3,0)))</f>
        <v>2589.543601210049</v>
      </c>
      <c r="M470" s="63">
        <f t="shared" si="45"/>
        <v>0.46</v>
      </c>
      <c r="N470" s="265">
        <f t="shared" si="43"/>
        <v>3604</v>
      </c>
      <c r="O470" s="37"/>
      <c r="P470" s="65" t="s">
        <v>479</v>
      </c>
      <c r="Q470" s="65" t="s">
        <v>479</v>
      </c>
      <c r="R470" s="65" t="s">
        <v>479</v>
      </c>
      <c r="S470" s="65" t="s">
        <v>479</v>
      </c>
      <c r="T470" s="65" t="s">
        <v>479</v>
      </c>
      <c r="U470" s="65" t="s">
        <v>479</v>
      </c>
    </row>
    <row r="471" spans="1:21" ht="25.5" customHeight="1">
      <c r="A471" s="61" t="str">
        <f t="shared" si="44"/>
        <v> </v>
      </c>
      <c r="B471" s="88" t="s">
        <v>1365</v>
      </c>
      <c r="C471" s="88" t="s">
        <v>702</v>
      </c>
      <c r="D471" s="67" t="s">
        <v>1175</v>
      </c>
      <c r="E471" s="324" t="s">
        <v>1224</v>
      </c>
      <c r="F471" s="324" t="s">
        <v>835</v>
      </c>
      <c r="G471" s="74" t="s">
        <v>356</v>
      </c>
      <c r="H471" s="246">
        <v>3737</v>
      </c>
      <c r="I471" s="90">
        <v>0.41</v>
      </c>
      <c r="J471" s="241">
        <f t="shared" si="42"/>
        <v>2204.8300000000004</v>
      </c>
      <c r="K471" s="267">
        <f>IF(J471=" "," ",IF(J471=0," ",J471/Currency!$C$11))</f>
        <v>2267.8769800452587</v>
      </c>
      <c r="L471" s="70">
        <f>IF(J471=" "," ",IF(J471=0," ",$J471*VLOOKUP($L$9,Currency!$A$3:$C$8,3,0)))</f>
        <v>1449.9736945942393</v>
      </c>
      <c r="M471" s="63">
        <f t="shared" si="45"/>
        <v>0.46</v>
      </c>
      <c r="N471" s="265">
        <f t="shared" si="43"/>
        <v>2018</v>
      </c>
      <c r="O471" s="37"/>
      <c r="P471" s="65" t="s">
        <v>479</v>
      </c>
      <c r="Q471" s="65" t="s">
        <v>479</v>
      </c>
      <c r="R471" s="65" t="s">
        <v>479</v>
      </c>
      <c r="S471" s="65" t="s">
        <v>479</v>
      </c>
      <c r="T471" s="65" t="s">
        <v>479</v>
      </c>
      <c r="U471" s="65" t="s">
        <v>479</v>
      </c>
    </row>
    <row r="472" spans="1:21" ht="25.5" customHeight="1">
      <c r="A472" s="61" t="str">
        <f t="shared" si="44"/>
        <v> </v>
      </c>
      <c r="B472" s="88" t="s">
        <v>703</v>
      </c>
      <c r="C472" s="88" t="s">
        <v>704</v>
      </c>
      <c r="D472" s="67" t="s">
        <v>1175</v>
      </c>
      <c r="E472" s="324" t="s">
        <v>1224</v>
      </c>
      <c r="F472" s="324" t="s">
        <v>835</v>
      </c>
      <c r="G472" s="74" t="s">
        <v>356</v>
      </c>
      <c r="H472" s="246">
        <v>13347</v>
      </c>
      <c r="I472" s="90">
        <v>0.41</v>
      </c>
      <c r="J472" s="241">
        <f t="shared" si="42"/>
        <v>7874.730000000001</v>
      </c>
      <c r="K472" s="267">
        <f>IF(J472=" "," ",IF(J472=0," ",J472/Currency!$C$11))</f>
        <v>8099.907426455464</v>
      </c>
      <c r="L472" s="70">
        <f>IF(J472=" "," ",IF(J472=0," ",$J472*VLOOKUP($L$9,Currency!$A$3:$C$8,3,0)))</f>
        <v>5178.699197685125</v>
      </c>
      <c r="M472" s="63">
        <f t="shared" si="45"/>
        <v>0.46</v>
      </c>
      <c r="N472" s="265">
        <f t="shared" si="43"/>
        <v>7207</v>
      </c>
      <c r="O472" s="37"/>
      <c r="P472" s="65" t="s">
        <v>479</v>
      </c>
      <c r="Q472" s="65" t="s">
        <v>479</v>
      </c>
      <c r="R472" s="65" t="s">
        <v>479</v>
      </c>
      <c r="S472" s="65" t="s">
        <v>479</v>
      </c>
      <c r="T472" s="65" t="s">
        <v>479</v>
      </c>
      <c r="U472" s="65" t="s">
        <v>479</v>
      </c>
    </row>
    <row r="473" spans="1:21" ht="25.5" customHeight="1">
      <c r="A473" s="61" t="str">
        <f t="shared" si="44"/>
        <v> </v>
      </c>
      <c r="B473" s="88" t="s">
        <v>705</v>
      </c>
      <c r="C473" s="88" t="s">
        <v>709</v>
      </c>
      <c r="D473" s="67" t="s">
        <v>1175</v>
      </c>
      <c r="E473" s="324" t="s">
        <v>1224</v>
      </c>
      <c r="F473" s="324" t="s">
        <v>835</v>
      </c>
      <c r="G473" s="74" t="s">
        <v>356</v>
      </c>
      <c r="H473" s="246">
        <v>3737</v>
      </c>
      <c r="I473" s="90">
        <v>0.41</v>
      </c>
      <c r="J473" s="241">
        <f t="shared" si="42"/>
        <v>2204.8300000000004</v>
      </c>
      <c r="K473" s="267">
        <f>IF(J473=" "," ",IF(J473=0," ",J473/Currency!$C$11))</f>
        <v>2267.8769800452587</v>
      </c>
      <c r="L473" s="70">
        <f>IF(J473=" "," ",IF(J473=0," ",$J473*VLOOKUP($L$9,Currency!$A$3:$C$8,3,0)))</f>
        <v>1449.9736945942393</v>
      </c>
      <c r="M473" s="63">
        <f t="shared" si="45"/>
        <v>0.46</v>
      </c>
      <c r="N473" s="265">
        <f t="shared" si="43"/>
        <v>2018</v>
      </c>
      <c r="O473" s="37"/>
      <c r="P473" s="65" t="s">
        <v>479</v>
      </c>
      <c r="Q473" s="65" t="s">
        <v>479</v>
      </c>
      <c r="R473" s="65" t="s">
        <v>479</v>
      </c>
      <c r="S473" s="65" t="s">
        <v>479</v>
      </c>
      <c r="T473" s="65" t="s">
        <v>479</v>
      </c>
      <c r="U473" s="65" t="s">
        <v>479</v>
      </c>
    </row>
    <row r="474" spans="1:21" ht="25.5" customHeight="1">
      <c r="A474" s="61" t="str">
        <f t="shared" si="44"/>
        <v> </v>
      </c>
      <c r="B474" s="88" t="s">
        <v>710</v>
      </c>
      <c r="C474" s="88" t="s">
        <v>711</v>
      </c>
      <c r="D474" s="67" t="s">
        <v>1175</v>
      </c>
      <c r="E474" s="324" t="s">
        <v>1224</v>
      </c>
      <c r="F474" s="324" t="s">
        <v>835</v>
      </c>
      <c r="G474" s="74" t="s">
        <v>356</v>
      </c>
      <c r="H474" s="246">
        <v>13347</v>
      </c>
      <c r="I474" s="90">
        <v>0.41</v>
      </c>
      <c r="J474" s="241">
        <f t="shared" si="42"/>
        <v>7874.730000000001</v>
      </c>
      <c r="K474" s="267">
        <f>IF(J474=" "," ",IF(J474=0," ",J474/Currency!$C$11))</f>
        <v>8099.907426455464</v>
      </c>
      <c r="L474" s="70">
        <f>IF(J474=" "," ",IF(J474=0," ",$J474*VLOOKUP($L$9,Currency!$A$3:$C$8,3,0)))</f>
        <v>5178.699197685125</v>
      </c>
      <c r="M474" s="63">
        <f t="shared" si="45"/>
        <v>0.46</v>
      </c>
      <c r="N474" s="265">
        <f t="shared" si="43"/>
        <v>7207</v>
      </c>
      <c r="O474" s="37"/>
      <c r="P474" s="65" t="s">
        <v>479</v>
      </c>
      <c r="Q474" s="65" t="s">
        <v>479</v>
      </c>
      <c r="R474" s="65" t="s">
        <v>479</v>
      </c>
      <c r="S474" s="65" t="s">
        <v>479</v>
      </c>
      <c r="T474" s="65" t="s">
        <v>479</v>
      </c>
      <c r="U474" s="65" t="s">
        <v>479</v>
      </c>
    </row>
    <row r="475" spans="1:21" ht="25.5" customHeight="1">
      <c r="A475" s="61" t="str">
        <f t="shared" si="44"/>
        <v> </v>
      </c>
      <c r="B475" s="88" t="s">
        <v>712</v>
      </c>
      <c r="C475" s="88" t="s">
        <v>713</v>
      </c>
      <c r="D475" s="67" t="s">
        <v>1175</v>
      </c>
      <c r="E475" s="324" t="s">
        <v>1224</v>
      </c>
      <c r="F475" s="324" t="s">
        <v>835</v>
      </c>
      <c r="G475" s="74" t="s">
        <v>356</v>
      </c>
      <c r="H475" s="246">
        <v>3737</v>
      </c>
      <c r="I475" s="90">
        <v>0.41</v>
      </c>
      <c r="J475" s="241">
        <f t="shared" si="42"/>
        <v>2204.8300000000004</v>
      </c>
      <c r="K475" s="267">
        <f>IF(J475=" "," ",IF(J475=0," ",J475/Currency!$C$11))</f>
        <v>2267.8769800452587</v>
      </c>
      <c r="L475" s="70">
        <f>IF(J475=" "," ",IF(J475=0," ",$J475*VLOOKUP($L$9,Currency!$A$3:$C$8,3,0)))</f>
        <v>1449.9736945942393</v>
      </c>
      <c r="M475" s="63">
        <f t="shared" si="45"/>
        <v>0.46</v>
      </c>
      <c r="N475" s="265">
        <f t="shared" si="43"/>
        <v>2018</v>
      </c>
      <c r="O475" s="37"/>
      <c r="P475" s="65" t="s">
        <v>479</v>
      </c>
      <c r="Q475" s="65" t="s">
        <v>479</v>
      </c>
      <c r="R475" s="65" t="s">
        <v>479</v>
      </c>
      <c r="S475" s="65" t="s">
        <v>479</v>
      </c>
      <c r="T475" s="65" t="s">
        <v>479</v>
      </c>
      <c r="U475" s="65" t="s">
        <v>479</v>
      </c>
    </row>
    <row r="476" spans="1:21" ht="25.5" customHeight="1">
      <c r="A476" s="61" t="str">
        <f t="shared" si="44"/>
        <v> </v>
      </c>
      <c r="B476" s="88" t="s">
        <v>714</v>
      </c>
      <c r="C476" s="88" t="s">
        <v>715</v>
      </c>
      <c r="D476" s="67" t="s">
        <v>1175</v>
      </c>
      <c r="E476" s="324" t="s">
        <v>1224</v>
      </c>
      <c r="F476" s="324" t="s">
        <v>835</v>
      </c>
      <c r="G476" s="74" t="s">
        <v>356</v>
      </c>
      <c r="H476" s="246">
        <v>13347</v>
      </c>
      <c r="I476" s="90">
        <v>0.41</v>
      </c>
      <c r="J476" s="241">
        <f t="shared" si="42"/>
        <v>7874.730000000001</v>
      </c>
      <c r="K476" s="267">
        <f>IF(J476=" "," ",IF(J476=0," ",J476/Currency!$C$11))</f>
        <v>8099.907426455464</v>
      </c>
      <c r="L476" s="70">
        <f>IF(J476=" "," ",IF(J476=0," ",$J476*VLOOKUP($L$9,Currency!$A$3:$C$8,3,0)))</f>
        <v>5178.699197685125</v>
      </c>
      <c r="M476" s="63">
        <f t="shared" si="45"/>
        <v>0.46</v>
      </c>
      <c r="N476" s="265">
        <f t="shared" si="43"/>
        <v>7207</v>
      </c>
      <c r="O476" s="37"/>
      <c r="P476" s="65" t="s">
        <v>479</v>
      </c>
      <c r="Q476" s="65" t="s">
        <v>479</v>
      </c>
      <c r="R476" s="65" t="s">
        <v>479</v>
      </c>
      <c r="S476" s="65" t="s">
        <v>479</v>
      </c>
      <c r="T476" s="65" t="s">
        <v>479</v>
      </c>
      <c r="U476" s="65" t="s">
        <v>479</v>
      </c>
    </row>
    <row r="477" spans="1:21" ht="25.5" customHeight="1">
      <c r="A477" s="61" t="str">
        <f t="shared" si="44"/>
        <v> </v>
      </c>
      <c r="B477" s="88" t="s">
        <v>716</v>
      </c>
      <c r="C477" s="88" t="s">
        <v>717</v>
      </c>
      <c r="D477" s="67" t="s">
        <v>1175</v>
      </c>
      <c r="E477" s="324" t="s">
        <v>1224</v>
      </c>
      <c r="F477" s="324" t="s">
        <v>835</v>
      </c>
      <c r="G477" s="74" t="s">
        <v>356</v>
      </c>
      <c r="H477" s="246">
        <v>3737</v>
      </c>
      <c r="I477" s="90">
        <v>0.41</v>
      </c>
      <c r="J477" s="241">
        <f t="shared" si="42"/>
        <v>2204.8300000000004</v>
      </c>
      <c r="K477" s="267">
        <f>IF(J477=" "," ",IF(J477=0," ",J477/Currency!$C$11))</f>
        <v>2267.8769800452587</v>
      </c>
      <c r="L477" s="70">
        <f>IF(J477=" "," ",IF(J477=0," ",$J477*VLOOKUP($L$9,Currency!$A$3:$C$8,3,0)))</f>
        <v>1449.9736945942393</v>
      </c>
      <c r="M477" s="63">
        <f t="shared" si="45"/>
        <v>0.46</v>
      </c>
      <c r="N477" s="265">
        <f t="shared" si="43"/>
        <v>2018</v>
      </c>
      <c r="O477" s="37"/>
      <c r="P477" s="65" t="s">
        <v>479</v>
      </c>
      <c r="Q477" s="65" t="s">
        <v>479</v>
      </c>
      <c r="R477" s="65" t="s">
        <v>479</v>
      </c>
      <c r="S477" s="65" t="s">
        <v>479</v>
      </c>
      <c r="T477" s="65" t="s">
        <v>479</v>
      </c>
      <c r="U477" s="65" t="s">
        <v>479</v>
      </c>
    </row>
    <row r="478" spans="1:21" ht="25.5" customHeight="1">
      <c r="A478" s="61" t="str">
        <f t="shared" si="44"/>
        <v> </v>
      </c>
      <c r="B478" s="88" t="s">
        <v>718</v>
      </c>
      <c r="C478" s="88" t="s">
        <v>719</v>
      </c>
      <c r="D478" s="67" t="s">
        <v>1175</v>
      </c>
      <c r="E478" s="324" t="s">
        <v>1224</v>
      </c>
      <c r="F478" s="324" t="s">
        <v>835</v>
      </c>
      <c r="G478" s="74" t="s">
        <v>356</v>
      </c>
      <c r="H478" s="246">
        <v>13347</v>
      </c>
      <c r="I478" s="90">
        <v>0.41</v>
      </c>
      <c r="J478" s="241">
        <f t="shared" si="42"/>
        <v>7874.730000000001</v>
      </c>
      <c r="K478" s="267">
        <f>IF(J478=" "," ",IF(J478=0," ",J478/Currency!$C$11))</f>
        <v>8099.907426455464</v>
      </c>
      <c r="L478" s="70">
        <f>IF(J478=" "," ",IF(J478=0," ",$J478*VLOOKUP($L$9,Currency!$A$3:$C$8,3,0)))</f>
        <v>5178.699197685125</v>
      </c>
      <c r="M478" s="63">
        <f t="shared" si="45"/>
        <v>0.46</v>
      </c>
      <c r="N478" s="265">
        <f t="shared" si="43"/>
        <v>7207</v>
      </c>
      <c r="O478" s="37"/>
      <c r="P478" s="65" t="s">
        <v>479</v>
      </c>
      <c r="Q478" s="65" t="s">
        <v>479</v>
      </c>
      <c r="R478" s="65" t="s">
        <v>479</v>
      </c>
      <c r="S478" s="65" t="s">
        <v>479</v>
      </c>
      <c r="T478" s="65" t="s">
        <v>479</v>
      </c>
      <c r="U478" s="65" t="s">
        <v>479</v>
      </c>
    </row>
    <row r="479" spans="1:21" ht="25.5" customHeight="1">
      <c r="A479" s="61" t="str">
        <f t="shared" si="44"/>
        <v> </v>
      </c>
      <c r="B479" s="88" t="s">
        <v>720</v>
      </c>
      <c r="C479" s="88" t="s">
        <v>721</v>
      </c>
      <c r="D479" s="67" t="s">
        <v>1175</v>
      </c>
      <c r="E479" s="324" t="s">
        <v>1224</v>
      </c>
      <c r="F479" s="324" t="s">
        <v>835</v>
      </c>
      <c r="G479" s="74" t="s">
        <v>356</v>
      </c>
      <c r="H479" s="246">
        <v>3737</v>
      </c>
      <c r="I479" s="90">
        <v>0.41</v>
      </c>
      <c r="J479" s="241">
        <f t="shared" si="42"/>
        <v>2204.8300000000004</v>
      </c>
      <c r="K479" s="267">
        <f>IF(J479=" "," ",IF(J479=0," ",J479/Currency!$C$11))</f>
        <v>2267.8769800452587</v>
      </c>
      <c r="L479" s="70">
        <f>IF(J479=" "," ",IF(J479=0," ",$J479*VLOOKUP($L$9,Currency!$A$3:$C$8,3,0)))</f>
        <v>1449.9736945942393</v>
      </c>
      <c r="M479" s="63">
        <f t="shared" si="45"/>
        <v>0.46</v>
      </c>
      <c r="N479" s="265">
        <f t="shared" si="43"/>
        <v>2018</v>
      </c>
      <c r="O479" s="37"/>
      <c r="P479" s="65" t="s">
        <v>479</v>
      </c>
      <c r="Q479" s="65" t="s">
        <v>479</v>
      </c>
      <c r="R479" s="65" t="s">
        <v>479</v>
      </c>
      <c r="S479" s="65" t="s">
        <v>479</v>
      </c>
      <c r="T479" s="65" t="s">
        <v>479</v>
      </c>
      <c r="U479" s="65" t="s">
        <v>479</v>
      </c>
    </row>
    <row r="480" spans="1:21" ht="25.5" customHeight="1">
      <c r="A480" s="61" t="str">
        <f t="shared" si="44"/>
        <v> </v>
      </c>
      <c r="B480" s="88" t="s">
        <v>724</v>
      </c>
      <c r="C480" s="88" t="s">
        <v>725</v>
      </c>
      <c r="D480" s="67" t="s">
        <v>1175</v>
      </c>
      <c r="E480" s="324" t="s">
        <v>1224</v>
      </c>
      <c r="F480" s="324" t="s">
        <v>835</v>
      </c>
      <c r="G480" s="74" t="s">
        <v>356</v>
      </c>
      <c r="H480" s="246">
        <v>13347</v>
      </c>
      <c r="I480" s="90">
        <v>0.41</v>
      </c>
      <c r="J480" s="241">
        <f t="shared" si="42"/>
        <v>7874.730000000001</v>
      </c>
      <c r="K480" s="267">
        <f>IF(J480=" "," ",IF(J480=0," ",J480/Currency!$C$11))</f>
        <v>8099.907426455464</v>
      </c>
      <c r="L480" s="70">
        <f>IF(J480=" "," ",IF(J480=0," ",$J480*VLOOKUP($L$9,Currency!$A$3:$C$8,3,0)))</f>
        <v>5178.699197685125</v>
      </c>
      <c r="M480" s="63">
        <f t="shared" si="45"/>
        <v>0.46</v>
      </c>
      <c r="N480" s="265">
        <f t="shared" si="43"/>
        <v>7207</v>
      </c>
      <c r="O480" s="37"/>
      <c r="P480" s="65" t="s">
        <v>479</v>
      </c>
      <c r="Q480" s="65" t="s">
        <v>479</v>
      </c>
      <c r="R480" s="65" t="s">
        <v>479</v>
      </c>
      <c r="S480" s="65" t="s">
        <v>479</v>
      </c>
      <c r="T480" s="65" t="s">
        <v>479</v>
      </c>
      <c r="U480" s="65" t="s">
        <v>479</v>
      </c>
    </row>
    <row r="481" spans="1:21" ht="25.5" customHeight="1">
      <c r="A481" s="61" t="str">
        <f t="shared" si="44"/>
        <v> </v>
      </c>
      <c r="B481" s="88" t="s">
        <v>726</v>
      </c>
      <c r="C481" s="88" t="s">
        <v>761</v>
      </c>
      <c r="D481" s="67" t="s">
        <v>1175</v>
      </c>
      <c r="E481" s="324" t="s">
        <v>983</v>
      </c>
      <c r="F481" s="324" t="s">
        <v>835</v>
      </c>
      <c r="G481" s="74" t="s">
        <v>356</v>
      </c>
      <c r="H481" s="246" t="s">
        <v>841</v>
      </c>
      <c r="I481" s="90"/>
      <c r="J481" s="241"/>
      <c r="K481" s="267"/>
      <c r="L481" s="70"/>
      <c r="M481" s="63">
        <f t="shared" si="45"/>
        <v>0.51</v>
      </c>
      <c r="N481" s="265"/>
      <c r="O481" s="37"/>
      <c r="P481" s="65"/>
      <c r="Q481" s="65"/>
      <c r="R481" s="65"/>
      <c r="S481" s="65"/>
      <c r="T481" s="65"/>
      <c r="U481" s="65"/>
    </row>
    <row r="482" spans="1:21" ht="25.5" customHeight="1">
      <c r="A482" s="61" t="str">
        <f t="shared" si="44"/>
        <v> </v>
      </c>
      <c r="B482" s="88" t="s">
        <v>727</v>
      </c>
      <c r="C482" s="88" t="s">
        <v>398</v>
      </c>
      <c r="D482" s="67" t="s">
        <v>1175</v>
      </c>
      <c r="E482" s="324" t="s">
        <v>1224</v>
      </c>
      <c r="F482" s="324" t="s">
        <v>835</v>
      </c>
      <c r="G482" s="74" t="s">
        <v>356</v>
      </c>
      <c r="H482" s="246">
        <v>1869</v>
      </c>
      <c r="I482" s="90">
        <v>0.41</v>
      </c>
      <c r="J482" s="241">
        <f aca="true" t="shared" si="46" ref="J482:J512">IF(H482=" "," ",IF(H482=0," ",H482*(1-I482)))</f>
        <v>1102.71</v>
      </c>
      <c r="K482" s="267">
        <f>IF(J482=" "," ",IF(J482=0," ",J482/Currency!$C$11))</f>
        <v>1134.2419255297266</v>
      </c>
      <c r="L482" s="70">
        <f>IF(J482=" "," ",IF(J482=0," ",$J482*VLOOKUP($L$9,Currency!$A$3:$C$8,3,0)))</f>
        <v>725.1808496646061</v>
      </c>
      <c r="M482" s="63">
        <f t="shared" si="45"/>
        <v>0.46</v>
      </c>
      <c r="N482" s="265">
        <f aca="true" t="shared" si="47" ref="N482:N487">IF(M482=" "," ",IF(M482=0," ",ROUND(H482*(1-M482),0)))</f>
        <v>1009</v>
      </c>
      <c r="O482" s="37"/>
      <c r="P482" s="65" t="s">
        <v>479</v>
      </c>
      <c r="Q482" s="65" t="s">
        <v>479</v>
      </c>
      <c r="R482" s="65" t="s">
        <v>479</v>
      </c>
      <c r="S482" s="65" t="s">
        <v>479</v>
      </c>
      <c r="T482" s="65" t="s">
        <v>479</v>
      </c>
      <c r="U482" s="65" t="s">
        <v>479</v>
      </c>
    </row>
    <row r="483" spans="1:21" ht="25.5" customHeight="1">
      <c r="A483" s="61" t="str">
        <f t="shared" si="44"/>
        <v> </v>
      </c>
      <c r="B483" s="88" t="s">
        <v>399</v>
      </c>
      <c r="C483" s="88" t="s">
        <v>400</v>
      </c>
      <c r="D483" s="67" t="s">
        <v>1175</v>
      </c>
      <c r="E483" s="324" t="s">
        <v>1224</v>
      </c>
      <c r="F483" s="324" t="s">
        <v>835</v>
      </c>
      <c r="G483" s="74" t="s">
        <v>356</v>
      </c>
      <c r="H483" s="246">
        <v>6674</v>
      </c>
      <c r="I483" s="90">
        <v>0.41</v>
      </c>
      <c r="J483" s="241">
        <f t="shared" si="46"/>
        <v>3937.6600000000003</v>
      </c>
      <c r="K483" s="267">
        <f>IF(J483=" "," ",IF(J483=0," ",J483/Currency!$C$11))</f>
        <v>4050.2571487348287</v>
      </c>
      <c r="L483" s="70">
        <f>IF(J483=" "," ",IF(J483=0," ",$J483*VLOOKUP($L$9,Currency!$A$3:$C$8,3,0)))</f>
        <v>2589.543601210049</v>
      </c>
      <c r="M483" s="63">
        <f t="shared" si="45"/>
        <v>0.46</v>
      </c>
      <c r="N483" s="265">
        <f t="shared" si="47"/>
        <v>3604</v>
      </c>
      <c r="O483" s="37"/>
      <c r="P483" s="65" t="s">
        <v>479</v>
      </c>
      <c r="Q483" s="65" t="s">
        <v>479</v>
      </c>
      <c r="R483" s="65" t="s">
        <v>479</v>
      </c>
      <c r="S483" s="65" t="s">
        <v>479</v>
      </c>
      <c r="T483" s="65" t="s">
        <v>479</v>
      </c>
      <c r="U483" s="65" t="s">
        <v>479</v>
      </c>
    </row>
    <row r="484" spans="1:21" ht="25.5" customHeight="1">
      <c r="A484" s="61" t="str">
        <f t="shared" si="44"/>
        <v> </v>
      </c>
      <c r="B484" s="88" t="s">
        <v>401</v>
      </c>
      <c r="C484" s="88" t="s">
        <v>402</v>
      </c>
      <c r="D484" s="67" t="s">
        <v>1175</v>
      </c>
      <c r="E484" s="324" t="s">
        <v>1224</v>
      </c>
      <c r="F484" s="324" t="s">
        <v>835</v>
      </c>
      <c r="G484" s="74" t="s">
        <v>356</v>
      </c>
      <c r="H484" s="246">
        <v>70742</v>
      </c>
      <c r="I484" s="90">
        <v>0.41</v>
      </c>
      <c r="J484" s="241">
        <f t="shared" si="46"/>
        <v>41737.780000000006</v>
      </c>
      <c r="K484" s="267">
        <f>IF(J484=" "," ",IF(J484=0," ",J484/Currency!$C$11))</f>
        <v>42931.26928615512</v>
      </c>
      <c r="L484" s="70">
        <f>IF(J484=" "," ",IF(J484=0," ",$J484*VLOOKUP($L$9,Currency!$A$3:$C$8,3,0)))</f>
        <v>27448.230961462585</v>
      </c>
      <c r="M484" s="63">
        <f t="shared" si="45"/>
        <v>0.46</v>
      </c>
      <c r="N484" s="265">
        <f t="shared" si="47"/>
        <v>38201</v>
      </c>
      <c r="O484" s="37"/>
      <c r="P484" s="65" t="s">
        <v>479</v>
      </c>
      <c r="Q484" s="65" t="s">
        <v>479</v>
      </c>
      <c r="R484" s="65" t="s">
        <v>479</v>
      </c>
      <c r="S484" s="65" t="s">
        <v>479</v>
      </c>
      <c r="T484" s="65" t="s">
        <v>479</v>
      </c>
      <c r="U484" s="65" t="s">
        <v>479</v>
      </c>
    </row>
    <row r="485" spans="1:21" ht="25.5" customHeight="1">
      <c r="A485" s="61" t="str">
        <f t="shared" si="44"/>
        <v> </v>
      </c>
      <c r="B485" s="88" t="s">
        <v>403</v>
      </c>
      <c r="C485" s="88" t="s">
        <v>1613</v>
      </c>
      <c r="D485" s="67" t="s">
        <v>1175</v>
      </c>
      <c r="E485" s="324" t="s">
        <v>1224</v>
      </c>
      <c r="F485" s="324" t="s">
        <v>835</v>
      </c>
      <c r="G485" s="74" t="s">
        <v>356</v>
      </c>
      <c r="H485" s="246">
        <v>88093</v>
      </c>
      <c r="I485" s="90">
        <v>0.41</v>
      </c>
      <c r="J485" s="241">
        <f t="shared" si="46"/>
        <v>51974.87000000001</v>
      </c>
      <c r="K485" s="267">
        <f>IF(J485=" "," ",IF(J485=0," ",J485/Currency!$C$11))</f>
        <v>53461.08825344581</v>
      </c>
      <c r="L485" s="70">
        <f>IF(J485=" "," ",IF(J485=0," ",$J485*VLOOKUP($L$9,Currency!$A$3:$C$8,3,0)))</f>
        <v>34180.50111797975</v>
      </c>
      <c r="M485" s="63">
        <f t="shared" si="45"/>
        <v>0.46</v>
      </c>
      <c r="N485" s="265">
        <f t="shared" si="47"/>
        <v>47570</v>
      </c>
      <c r="O485" s="37"/>
      <c r="P485" s="65" t="s">
        <v>479</v>
      </c>
      <c r="Q485" s="65" t="s">
        <v>479</v>
      </c>
      <c r="R485" s="65" t="s">
        <v>479</v>
      </c>
      <c r="S485" s="65" t="s">
        <v>479</v>
      </c>
      <c r="T485" s="65" t="s">
        <v>479</v>
      </c>
      <c r="U485" s="65" t="s">
        <v>479</v>
      </c>
    </row>
    <row r="486" spans="1:21" ht="25.5" customHeight="1">
      <c r="A486" s="61" t="str">
        <f t="shared" si="44"/>
        <v> </v>
      </c>
      <c r="B486" s="88" t="s">
        <v>1614</v>
      </c>
      <c r="C486" s="88" t="s">
        <v>1615</v>
      </c>
      <c r="D486" s="67" t="s">
        <v>1175</v>
      </c>
      <c r="E486" s="324" t="s">
        <v>1224</v>
      </c>
      <c r="F486" s="324" t="s">
        <v>835</v>
      </c>
      <c r="G486" s="74" t="s">
        <v>356</v>
      </c>
      <c r="H486" s="246">
        <v>46049</v>
      </c>
      <c r="I486" s="90">
        <v>0.41</v>
      </c>
      <c r="J486" s="241">
        <f t="shared" si="46"/>
        <v>27168.910000000003</v>
      </c>
      <c r="K486" s="267">
        <f>IF(J486=" "," ",IF(J486=0," ",J486/Currency!$C$11))</f>
        <v>27945.803332647607</v>
      </c>
      <c r="L486" s="70">
        <f>IF(J486=" "," ",IF(J486=0," ",$J486*VLOOKUP($L$9,Currency!$A$3:$C$8,3,0)))</f>
        <v>17867.230040773382</v>
      </c>
      <c r="M486" s="63">
        <f t="shared" si="45"/>
        <v>0.46</v>
      </c>
      <c r="N486" s="265">
        <f t="shared" si="47"/>
        <v>24866</v>
      </c>
      <c r="O486" s="37"/>
      <c r="P486" s="65" t="s">
        <v>479</v>
      </c>
      <c r="Q486" s="65" t="s">
        <v>479</v>
      </c>
      <c r="R486" s="65" t="s">
        <v>479</v>
      </c>
      <c r="S486" s="65" t="s">
        <v>479</v>
      </c>
      <c r="T486" s="65" t="s">
        <v>479</v>
      </c>
      <c r="U486" s="65" t="s">
        <v>479</v>
      </c>
    </row>
    <row r="487" spans="1:21" ht="25.5" customHeight="1">
      <c r="A487" s="61"/>
      <c r="B487" s="88"/>
      <c r="C487" s="58" t="s">
        <v>2127</v>
      </c>
      <c r="D487" s="67"/>
      <c r="E487" s="324" t="s">
        <v>479</v>
      </c>
      <c r="F487" s="324"/>
      <c r="G487" s="74"/>
      <c r="H487" s="246"/>
      <c r="I487" s="90"/>
      <c r="J487" s="241" t="str">
        <f t="shared" si="46"/>
        <v> </v>
      </c>
      <c r="K487" s="267" t="str">
        <f>IF(J487=" "," ",IF(J487=0," ",J487/Currency!$C$11))</f>
        <v> </v>
      </c>
      <c r="L487" s="70" t="str">
        <f>IF(J487=" "," ",IF(J487=0," ",$J487*VLOOKUP($L$9,Currency!$A$3:$C$8,3,0)))</f>
        <v> </v>
      </c>
      <c r="M487" s="63" t="str">
        <f t="shared" si="45"/>
        <v> </v>
      </c>
      <c r="N487" s="265" t="str">
        <f t="shared" si="47"/>
        <v> </v>
      </c>
      <c r="O487" s="37"/>
      <c r="P487" s="65" t="s">
        <v>479</v>
      </c>
      <c r="Q487" s="65" t="s">
        <v>479</v>
      </c>
      <c r="R487" s="65" t="s">
        <v>479</v>
      </c>
      <c r="S487" s="65" t="s">
        <v>479</v>
      </c>
      <c r="T487" s="65" t="s">
        <v>479</v>
      </c>
      <c r="U487" s="65" t="s">
        <v>479</v>
      </c>
    </row>
    <row r="488" spans="1:21" ht="25.5" customHeight="1">
      <c r="A488" s="61" t="str">
        <f aca="true" t="shared" si="48" ref="A488:A519">IF(P488="X","C",IF(Q488="X","C",IF(R488="X","C",IF(S488="X","C",IF(T488="X","C",IF(U488="X","C"," "))))))</f>
        <v> </v>
      </c>
      <c r="B488" s="57"/>
      <c r="C488" s="58" t="s">
        <v>1072</v>
      </c>
      <c r="D488" s="67"/>
      <c r="E488" s="324" t="s">
        <v>479</v>
      </c>
      <c r="F488" s="324"/>
      <c r="G488" s="61"/>
      <c r="H488" s="253" t="s">
        <v>479</v>
      </c>
      <c r="I488" s="80"/>
      <c r="J488" s="241" t="str">
        <f t="shared" si="46"/>
        <v> </v>
      </c>
      <c r="K488" s="267" t="str">
        <f>IF(J488=" "," ",IF(J488=0," ",J488/Currency!$C$11))</f>
        <v> </v>
      </c>
      <c r="L488" s="70" t="str">
        <f>IF(J488=" "," ",IF(J488=0," ",$J488*VLOOKUP($L$9,Currency!$A$3:$C$8,3,0)))</f>
        <v> </v>
      </c>
      <c r="M488" s="63" t="str">
        <f t="shared" si="45"/>
        <v> </v>
      </c>
      <c r="N488" s="265" t="str">
        <f aca="true" t="shared" si="49" ref="N488:N512">IF(M488=" "," ",IF(M488=0," ",ROUND(H488*(1-M488),0)))</f>
        <v> </v>
      </c>
      <c r="O488" s="37"/>
      <c r="P488" s="65" t="s">
        <v>479</v>
      </c>
      <c r="Q488" s="65" t="s">
        <v>479</v>
      </c>
      <c r="R488" s="65" t="s">
        <v>479</v>
      </c>
      <c r="S488" s="65" t="s">
        <v>479</v>
      </c>
      <c r="T488" s="65" t="s">
        <v>479</v>
      </c>
      <c r="U488" s="65" t="s">
        <v>479</v>
      </c>
    </row>
    <row r="489" spans="1:21" ht="25.5" customHeight="1">
      <c r="A489" s="61" t="str">
        <f t="shared" si="48"/>
        <v> </v>
      </c>
      <c r="B489" s="57"/>
      <c r="C489" s="101" t="s">
        <v>1073</v>
      </c>
      <c r="D489" s="67"/>
      <c r="E489" s="324" t="s">
        <v>479</v>
      </c>
      <c r="F489" s="324"/>
      <c r="G489" s="61"/>
      <c r="H489" s="253"/>
      <c r="I489" s="80"/>
      <c r="J489" s="241" t="str">
        <f t="shared" si="46"/>
        <v> </v>
      </c>
      <c r="K489" s="267" t="str">
        <f>IF(J489=" "," ",IF(J489=0," ",J489/Currency!$C$11))</f>
        <v> </v>
      </c>
      <c r="L489" s="70" t="str">
        <f>IF(J489=" "," ",IF(J489=0," ",$J489*VLOOKUP($L$9,Currency!$A$3:$C$8,3,0)))</f>
        <v> </v>
      </c>
      <c r="M489" s="63" t="str">
        <f t="shared" si="45"/>
        <v> </v>
      </c>
      <c r="N489" s="265" t="str">
        <f t="shared" si="49"/>
        <v> </v>
      </c>
      <c r="O489" s="37"/>
      <c r="P489" s="65" t="s">
        <v>479</v>
      </c>
      <c r="Q489" s="65" t="s">
        <v>479</v>
      </c>
      <c r="R489" s="65" t="s">
        <v>479</v>
      </c>
      <c r="S489" s="65" t="s">
        <v>479</v>
      </c>
      <c r="T489" s="65" t="s">
        <v>479</v>
      </c>
      <c r="U489" s="65" t="s">
        <v>479</v>
      </c>
    </row>
    <row r="490" spans="1:21" ht="25.5" customHeight="1">
      <c r="A490" s="61" t="str">
        <f t="shared" si="48"/>
        <v> </v>
      </c>
      <c r="B490" s="57" t="s">
        <v>2567</v>
      </c>
      <c r="C490" s="88" t="s">
        <v>2568</v>
      </c>
      <c r="D490" s="76" t="s">
        <v>1175</v>
      </c>
      <c r="E490" s="324" t="s">
        <v>1224</v>
      </c>
      <c r="F490" s="324" t="s">
        <v>832</v>
      </c>
      <c r="G490" s="61" t="s">
        <v>356</v>
      </c>
      <c r="H490" s="246">
        <v>3330</v>
      </c>
      <c r="I490" s="77">
        <v>0.41</v>
      </c>
      <c r="J490" s="241">
        <f t="shared" si="46"/>
        <v>1964.7000000000003</v>
      </c>
      <c r="K490" s="267">
        <f>IF(J490=" "," ",IF(J490=0," ",J490/Currency!$C$11))</f>
        <v>2020.8804772680521</v>
      </c>
      <c r="L490" s="70">
        <f>IF(J490=" "," ",IF(J490=0," ",$J490*VLOOKUP($L$9,Currency!$A$3:$C$8,3,0)))</f>
        <v>1292.0557674602132</v>
      </c>
      <c r="M490" s="63">
        <f t="shared" si="45"/>
        <v>0.46</v>
      </c>
      <c r="N490" s="265">
        <f t="shared" si="49"/>
        <v>1798</v>
      </c>
      <c r="O490" s="37"/>
      <c r="P490" s="65" t="s">
        <v>479</v>
      </c>
      <c r="Q490" s="65" t="s">
        <v>479</v>
      </c>
      <c r="R490" s="65" t="s">
        <v>479</v>
      </c>
      <c r="S490" s="65" t="s">
        <v>479</v>
      </c>
      <c r="T490" s="65" t="s">
        <v>479</v>
      </c>
      <c r="U490" s="65" t="s">
        <v>479</v>
      </c>
    </row>
    <row r="491" spans="1:21" ht="25.5" customHeight="1">
      <c r="A491" s="61" t="str">
        <f t="shared" si="48"/>
        <v> </v>
      </c>
      <c r="B491" s="57" t="s">
        <v>2584</v>
      </c>
      <c r="C491" s="88" t="s">
        <v>2585</v>
      </c>
      <c r="D491" s="76" t="s">
        <v>1175</v>
      </c>
      <c r="E491" s="324" t="s">
        <v>1224</v>
      </c>
      <c r="F491" s="324" t="s">
        <v>832</v>
      </c>
      <c r="G491" s="61" t="s">
        <v>356</v>
      </c>
      <c r="H491" s="246">
        <v>33</v>
      </c>
      <c r="I491" s="77">
        <v>0.41</v>
      </c>
      <c r="J491" s="241">
        <f t="shared" si="46"/>
        <v>19.470000000000002</v>
      </c>
      <c r="K491" s="267">
        <f>IF(J491=" "," ",IF(J491=0," ",J491/Currency!$C$11))</f>
        <v>20.02674346842214</v>
      </c>
      <c r="L491" s="70">
        <f>IF(J491=" "," ",IF(J491=0," ",$J491*VLOOKUP($L$9,Currency!$A$3:$C$8,3,0)))</f>
        <v>12.804156254110222</v>
      </c>
      <c r="M491" s="63">
        <f t="shared" si="45"/>
        <v>0.46</v>
      </c>
      <c r="N491" s="265">
        <f t="shared" si="49"/>
        <v>18</v>
      </c>
      <c r="O491" s="37"/>
      <c r="P491" s="65" t="s">
        <v>479</v>
      </c>
      <c r="Q491" s="65" t="s">
        <v>479</v>
      </c>
      <c r="R491" s="65" t="s">
        <v>479</v>
      </c>
      <c r="S491" s="65" t="s">
        <v>479</v>
      </c>
      <c r="T491" s="65" t="s">
        <v>479</v>
      </c>
      <c r="U491" s="65" t="s">
        <v>479</v>
      </c>
    </row>
    <row r="492" spans="1:21" ht="25.5" customHeight="1">
      <c r="A492" s="61" t="str">
        <f t="shared" si="48"/>
        <v> </v>
      </c>
      <c r="B492" s="57" t="s">
        <v>1235</v>
      </c>
      <c r="C492" s="88" t="s">
        <v>1236</v>
      </c>
      <c r="D492" s="76" t="s">
        <v>1175</v>
      </c>
      <c r="E492" s="324" t="s">
        <v>1224</v>
      </c>
      <c r="F492" s="324" t="s">
        <v>832</v>
      </c>
      <c r="G492" s="61" t="s">
        <v>356</v>
      </c>
      <c r="H492" s="246">
        <v>200</v>
      </c>
      <c r="I492" s="77">
        <v>0.41</v>
      </c>
      <c r="J492" s="241">
        <f t="shared" si="46"/>
        <v>118.00000000000001</v>
      </c>
      <c r="K492" s="267">
        <f>IF(J492=" "," ",IF(J492=0," ",J492/Currency!$C$11))</f>
        <v>121.37420283892206</v>
      </c>
      <c r="L492" s="70">
        <f>IF(J492=" "," ",IF(J492=0," ",$J492*VLOOKUP($L$9,Currency!$A$3:$C$8,3,0)))</f>
        <v>77.6009469946074</v>
      </c>
      <c r="M492" s="63">
        <f t="shared" si="45"/>
        <v>0.46</v>
      </c>
      <c r="N492" s="265">
        <f t="shared" si="49"/>
        <v>108</v>
      </c>
      <c r="O492" s="37"/>
      <c r="P492" s="65" t="s">
        <v>479</v>
      </c>
      <c r="Q492" s="65" t="s">
        <v>479</v>
      </c>
      <c r="R492" s="65" t="s">
        <v>479</v>
      </c>
      <c r="S492" s="65" t="s">
        <v>479</v>
      </c>
      <c r="T492" s="65" t="s">
        <v>479</v>
      </c>
      <c r="U492" s="65" t="s">
        <v>479</v>
      </c>
    </row>
    <row r="493" spans="1:21" ht="25.5" customHeight="1">
      <c r="A493" s="61" t="str">
        <f t="shared" si="48"/>
        <v> </v>
      </c>
      <c r="B493" s="33"/>
      <c r="C493" s="101" t="s">
        <v>1074</v>
      </c>
      <c r="D493" s="67"/>
      <c r="E493" s="324" t="s">
        <v>479</v>
      </c>
      <c r="F493" s="324" t="s">
        <v>479</v>
      </c>
      <c r="G493" s="61"/>
      <c r="H493" s="248" t="s">
        <v>479</v>
      </c>
      <c r="I493" s="86"/>
      <c r="J493" s="241" t="str">
        <f t="shared" si="46"/>
        <v> </v>
      </c>
      <c r="K493" s="267" t="str">
        <f>IF(J493=" "," ",IF(J493=0," ",J493/Currency!$C$11))</f>
        <v> </v>
      </c>
      <c r="L493" s="70" t="str">
        <f>IF(J493=" "," ",IF(J493=0," ",$J493*VLOOKUP($L$9,Currency!$A$3:$C$8,3,0)))</f>
        <v> </v>
      </c>
      <c r="M493" s="63" t="str">
        <f t="shared" si="45"/>
        <v> </v>
      </c>
      <c r="N493" s="265" t="str">
        <f t="shared" si="49"/>
        <v> </v>
      </c>
      <c r="O493" s="37"/>
      <c r="P493" s="65" t="s">
        <v>479</v>
      </c>
      <c r="Q493" s="65" t="s">
        <v>479</v>
      </c>
      <c r="R493" s="65" t="s">
        <v>479</v>
      </c>
      <c r="S493" s="65" t="s">
        <v>479</v>
      </c>
      <c r="T493" s="65" t="s">
        <v>479</v>
      </c>
      <c r="U493" s="65" t="s">
        <v>479</v>
      </c>
    </row>
    <row r="494" spans="1:21" ht="25.5" customHeight="1">
      <c r="A494" s="61" t="str">
        <f t="shared" si="48"/>
        <v> </v>
      </c>
      <c r="B494" s="88" t="s">
        <v>1029</v>
      </c>
      <c r="C494" s="72" t="s">
        <v>2527</v>
      </c>
      <c r="D494" s="76" t="s">
        <v>1175</v>
      </c>
      <c r="E494" s="324" t="s">
        <v>1224</v>
      </c>
      <c r="F494" s="324" t="s">
        <v>832</v>
      </c>
      <c r="G494" s="61" t="s">
        <v>356</v>
      </c>
      <c r="H494" s="246">
        <v>6607</v>
      </c>
      <c r="I494" s="77">
        <v>0.41</v>
      </c>
      <c r="J494" s="241">
        <f t="shared" si="46"/>
        <v>3898.1300000000006</v>
      </c>
      <c r="K494" s="267">
        <f>IF(J494=" "," ",IF(J494=0," ",J494/Currency!$C$11))</f>
        <v>4009.5967907837903</v>
      </c>
      <c r="L494" s="70">
        <f>IF(J494=" "," ",IF(J494=0," ",$J494*VLOOKUP($L$9,Currency!$A$3:$C$8,3,0)))</f>
        <v>2563.5472839668555</v>
      </c>
      <c r="M494" s="63">
        <f t="shared" si="45"/>
        <v>0.46</v>
      </c>
      <c r="N494" s="265">
        <f t="shared" si="49"/>
        <v>3568</v>
      </c>
      <c r="O494" s="37"/>
      <c r="P494" s="65" t="s">
        <v>479</v>
      </c>
      <c r="Q494" s="65" t="s">
        <v>479</v>
      </c>
      <c r="R494" s="65" t="s">
        <v>479</v>
      </c>
      <c r="S494" s="65" t="s">
        <v>479</v>
      </c>
      <c r="T494" s="65" t="s">
        <v>479</v>
      </c>
      <c r="U494" s="65" t="s">
        <v>479</v>
      </c>
    </row>
    <row r="495" spans="1:21" ht="25.5" customHeight="1">
      <c r="A495" s="61" t="str">
        <f t="shared" si="48"/>
        <v> </v>
      </c>
      <c r="B495" s="88" t="s">
        <v>1030</v>
      </c>
      <c r="C495" s="72" t="s">
        <v>2528</v>
      </c>
      <c r="D495" s="76" t="s">
        <v>1175</v>
      </c>
      <c r="E495" s="324" t="s">
        <v>1224</v>
      </c>
      <c r="F495" s="324" t="s">
        <v>832</v>
      </c>
      <c r="G495" s="61" t="s">
        <v>356</v>
      </c>
      <c r="H495" s="246">
        <v>7067</v>
      </c>
      <c r="I495" s="77">
        <v>0.41</v>
      </c>
      <c r="J495" s="241">
        <f t="shared" si="46"/>
        <v>4169.530000000001</v>
      </c>
      <c r="K495" s="267">
        <f>IF(J495=" "," ",IF(J495=0," ",J495/Currency!$C$11))</f>
        <v>4288.757457313311</v>
      </c>
      <c r="L495" s="70">
        <f>IF(J495=" "," ",IF(J495=0," ",$J495*VLOOKUP($L$9,Currency!$A$3:$C$8,3,0)))</f>
        <v>2742.029462054453</v>
      </c>
      <c r="M495" s="63">
        <f t="shared" si="45"/>
        <v>0.46</v>
      </c>
      <c r="N495" s="265">
        <f t="shared" si="49"/>
        <v>3816</v>
      </c>
      <c r="O495" s="37"/>
      <c r="P495" s="65" t="s">
        <v>479</v>
      </c>
      <c r="Q495" s="65" t="s">
        <v>479</v>
      </c>
      <c r="R495" s="65" t="s">
        <v>479</v>
      </c>
      <c r="S495" s="65" t="s">
        <v>479</v>
      </c>
      <c r="T495" s="65" t="s">
        <v>479</v>
      </c>
      <c r="U495" s="65" t="s">
        <v>479</v>
      </c>
    </row>
    <row r="496" spans="1:26" s="88" customFormat="1" ht="25.5" customHeight="1">
      <c r="A496" s="61" t="str">
        <f t="shared" si="48"/>
        <v> </v>
      </c>
      <c r="B496" s="88" t="s">
        <v>722</v>
      </c>
      <c r="C496" s="72" t="s">
        <v>321</v>
      </c>
      <c r="D496" s="76" t="s">
        <v>1175</v>
      </c>
      <c r="E496" s="324" t="s">
        <v>1224</v>
      </c>
      <c r="F496" s="324" t="s">
        <v>832</v>
      </c>
      <c r="G496" s="61" t="s">
        <v>356</v>
      </c>
      <c r="H496" s="246">
        <v>7067</v>
      </c>
      <c r="I496" s="77">
        <v>0.41</v>
      </c>
      <c r="J496" s="241">
        <f t="shared" si="46"/>
        <v>4169.530000000001</v>
      </c>
      <c r="K496" s="267">
        <f>IF(J496=" "," ",IF(J496=0," ",J496/Currency!$C$11))</f>
        <v>4288.757457313311</v>
      </c>
      <c r="L496" s="70">
        <f>IF(J496=" "," ",IF(J496=0," ",$J496*VLOOKUP($L$9,Currency!$A$3:$C$8,3,0)))</f>
        <v>2742.029462054453</v>
      </c>
      <c r="M496" s="63">
        <f t="shared" si="45"/>
        <v>0.46</v>
      </c>
      <c r="N496" s="265">
        <f t="shared" si="49"/>
        <v>3816</v>
      </c>
      <c r="O496" s="37"/>
      <c r="P496" s="65" t="s">
        <v>479</v>
      </c>
      <c r="Q496" s="65" t="s">
        <v>479</v>
      </c>
      <c r="R496" s="65" t="s">
        <v>479</v>
      </c>
      <c r="S496" s="65" t="s">
        <v>479</v>
      </c>
      <c r="T496" s="65" t="s">
        <v>479</v>
      </c>
      <c r="U496" s="65" t="s">
        <v>479</v>
      </c>
      <c r="V496" s="56"/>
      <c r="W496" s="56"/>
      <c r="X496" s="56"/>
      <c r="Y496" s="56"/>
      <c r="Z496" s="56"/>
    </row>
    <row r="497" spans="1:21" ht="25.5" customHeight="1">
      <c r="A497" s="61" t="str">
        <f t="shared" si="48"/>
        <v> </v>
      </c>
      <c r="B497" s="88" t="s">
        <v>723</v>
      </c>
      <c r="C497" s="88" t="s">
        <v>322</v>
      </c>
      <c r="D497" s="76" t="s">
        <v>1175</v>
      </c>
      <c r="E497" s="324" t="s">
        <v>1224</v>
      </c>
      <c r="F497" s="324" t="s">
        <v>832</v>
      </c>
      <c r="G497" s="68" t="s">
        <v>356</v>
      </c>
      <c r="H497" s="246">
        <v>1468</v>
      </c>
      <c r="I497" s="77">
        <v>0.41</v>
      </c>
      <c r="J497" s="241">
        <f t="shared" si="46"/>
        <v>866.1200000000001</v>
      </c>
      <c r="K497" s="267">
        <f>IF(J497=" "," ",IF(J497=0," ",J497/Currency!$C$11))</f>
        <v>890.8866488376879</v>
      </c>
      <c r="L497" s="70">
        <f>IF(J497=" "," ",IF(J497=0," ",$J497*VLOOKUP($L$9,Currency!$A$3:$C$8,3,0)))</f>
        <v>569.5909509404183</v>
      </c>
      <c r="M497" s="63">
        <f t="shared" si="45"/>
        <v>0.46</v>
      </c>
      <c r="N497" s="265">
        <f t="shared" si="49"/>
        <v>793</v>
      </c>
      <c r="O497" s="37"/>
      <c r="P497" s="65" t="s">
        <v>479</v>
      </c>
      <c r="Q497" s="65" t="s">
        <v>479</v>
      </c>
      <c r="R497" s="65" t="s">
        <v>479</v>
      </c>
      <c r="S497" s="65" t="s">
        <v>479</v>
      </c>
      <c r="T497" s="65" t="s">
        <v>479</v>
      </c>
      <c r="U497" s="65" t="s">
        <v>479</v>
      </c>
    </row>
    <row r="498" spans="1:21" ht="25.5" customHeight="1">
      <c r="A498" s="61" t="str">
        <f t="shared" si="48"/>
        <v> </v>
      </c>
      <c r="B498" s="96"/>
      <c r="C498" s="101" t="s">
        <v>1075</v>
      </c>
      <c r="D498" s="76"/>
      <c r="E498" s="324" t="s">
        <v>479</v>
      </c>
      <c r="F498" s="324" t="s">
        <v>479</v>
      </c>
      <c r="G498" s="68"/>
      <c r="H498" s="246" t="s">
        <v>479</v>
      </c>
      <c r="I498" s="77"/>
      <c r="J498" s="241" t="str">
        <f t="shared" si="46"/>
        <v> </v>
      </c>
      <c r="K498" s="267" t="str">
        <f>IF(J498=" "," ",IF(J498=0," ",J498/Currency!$C$11))</f>
        <v> </v>
      </c>
      <c r="L498" s="70" t="str">
        <f>IF(J498=" "," ",IF(J498=0," ",$J498*VLOOKUP($L$9,Currency!$A$3:$C$8,3,0)))</f>
        <v> </v>
      </c>
      <c r="M498" s="63" t="str">
        <f t="shared" si="45"/>
        <v> </v>
      </c>
      <c r="N498" s="265" t="str">
        <f t="shared" si="49"/>
        <v> </v>
      </c>
      <c r="O498" s="37"/>
      <c r="P498" s="65" t="s">
        <v>479</v>
      </c>
      <c r="Q498" s="65" t="s">
        <v>479</v>
      </c>
      <c r="R498" s="65" t="s">
        <v>479</v>
      </c>
      <c r="S498" s="65" t="s">
        <v>479</v>
      </c>
      <c r="T498" s="65" t="s">
        <v>479</v>
      </c>
      <c r="U498" s="65" t="s">
        <v>479</v>
      </c>
    </row>
    <row r="499" spans="1:21" ht="12.75">
      <c r="A499" s="61" t="str">
        <f t="shared" si="48"/>
        <v> </v>
      </c>
      <c r="B499" s="88" t="s">
        <v>1991</v>
      </c>
      <c r="C499" s="88" t="s">
        <v>1617</v>
      </c>
      <c r="D499" s="76" t="s">
        <v>1175</v>
      </c>
      <c r="E499" s="324" t="s">
        <v>1224</v>
      </c>
      <c r="F499" s="324" t="s">
        <v>832</v>
      </c>
      <c r="G499" s="68" t="s">
        <v>356</v>
      </c>
      <c r="H499" s="246">
        <v>1468</v>
      </c>
      <c r="I499" s="77">
        <v>0.41</v>
      </c>
      <c r="J499" s="241">
        <f t="shared" si="46"/>
        <v>866.1200000000001</v>
      </c>
      <c r="K499" s="267">
        <f>IF(J499=" "," ",IF(J499=0," ",J499/Currency!$C$11))</f>
        <v>890.8866488376879</v>
      </c>
      <c r="L499" s="70">
        <f>IF(J499=" "," ",IF(J499=0," ",$J499*VLOOKUP($L$9,Currency!$A$3:$C$8,3,0)))</f>
        <v>569.5909509404183</v>
      </c>
      <c r="M499" s="63">
        <f t="shared" si="45"/>
        <v>0.46</v>
      </c>
      <c r="N499" s="265">
        <f t="shared" si="49"/>
        <v>793</v>
      </c>
      <c r="O499" s="37"/>
      <c r="P499" s="65" t="s">
        <v>479</v>
      </c>
      <c r="Q499" s="65" t="s">
        <v>479</v>
      </c>
      <c r="R499" s="65" t="s">
        <v>479</v>
      </c>
      <c r="S499" s="65" t="s">
        <v>479</v>
      </c>
      <c r="T499" s="65" t="s">
        <v>479</v>
      </c>
      <c r="U499" s="65" t="s">
        <v>479</v>
      </c>
    </row>
    <row r="500" spans="1:21" ht="12.75">
      <c r="A500" s="61" t="str">
        <f t="shared" si="48"/>
        <v> </v>
      </c>
      <c r="B500" s="88" t="s">
        <v>1987</v>
      </c>
      <c r="C500" s="88" t="s">
        <v>2870</v>
      </c>
      <c r="D500" s="67" t="s">
        <v>1175</v>
      </c>
      <c r="E500" s="324" t="s">
        <v>1224</v>
      </c>
      <c r="F500" s="324" t="s">
        <v>832</v>
      </c>
      <c r="G500" s="68" t="s">
        <v>356</v>
      </c>
      <c r="H500" s="246">
        <v>801</v>
      </c>
      <c r="I500" s="69">
        <v>0.41</v>
      </c>
      <c r="J500" s="241">
        <f t="shared" si="46"/>
        <v>472.5900000000001</v>
      </c>
      <c r="K500" s="267">
        <f>IF(J500=" "," ",IF(J500=0," ",J500/Currency!$C$11))</f>
        <v>486.10368236988285</v>
      </c>
      <c r="L500" s="70">
        <f>IF(J500=" "," ",IF(J500=0," ",$J500*VLOOKUP($L$9,Currency!$A$3:$C$8,3,0)))</f>
        <v>310.7917927134027</v>
      </c>
      <c r="M500" s="63">
        <f t="shared" si="45"/>
        <v>0.46</v>
      </c>
      <c r="N500" s="265">
        <f t="shared" si="49"/>
        <v>433</v>
      </c>
      <c r="O500" s="37"/>
      <c r="P500" s="65" t="s">
        <v>479</v>
      </c>
      <c r="Q500" s="65" t="s">
        <v>479</v>
      </c>
      <c r="R500" s="65" t="s">
        <v>479</v>
      </c>
      <c r="S500" s="65" t="s">
        <v>479</v>
      </c>
      <c r="T500" s="65" t="s">
        <v>479</v>
      </c>
      <c r="U500" s="65" t="s">
        <v>479</v>
      </c>
    </row>
    <row r="501" spans="1:21" ht="12.75">
      <c r="A501" s="61" t="str">
        <f t="shared" si="48"/>
        <v> </v>
      </c>
      <c r="B501" s="88" t="s">
        <v>1988</v>
      </c>
      <c r="C501" s="88" t="s">
        <v>2872</v>
      </c>
      <c r="D501" s="67" t="s">
        <v>1175</v>
      </c>
      <c r="E501" s="324" t="s">
        <v>1224</v>
      </c>
      <c r="F501" s="324" t="s">
        <v>832</v>
      </c>
      <c r="G501" s="68" t="s">
        <v>356</v>
      </c>
      <c r="H501" s="246">
        <v>2002</v>
      </c>
      <c r="I501" s="69">
        <v>0.41</v>
      </c>
      <c r="J501" s="241">
        <f t="shared" si="46"/>
        <v>1181.18</v>
      </c>
      <c r="K501" s="267">
        <f>IF(J501=" "," ",IF(J501=0," ",J501/Currency!$C$11))</f>
        <v>1214.9557704176098</v>
      </c>
      <c r="L501" s="70">
        <f>IF(J501=" "," ",IF(J501=0," ",$J501*VLOOKUP($L$9,Currency!$A$3:$C$8,3,0)))</f>
        <v>776.78547941602</v>
      </c>
      <c r="M501" s="63">
        <f t="shared" si="45"/>
        <v>0.46</v>
      </c>
      <c r="N501" s="265">
        <f t="shared" si="49"/>
        <v>1081</v>
      </c>
      <c r="O501" s="37"/>
      <c r="P501" s="65" t="s">
        <v>479</v>
      </c>
      <c r="Q501" s="65" t="s">
        <v>479</v>
      </c>
      <c r="R501" s="65" t="s">
        <v>479</v>
      </c>
      <c r="S501" s="65" t="s">
        <v>479</v>
      </c>
      <c r="T501" s="65" t="s">
        <v>479</v>
      </c>
      <c r="U501" s="65" t="s">
        <v>479</v>
      </c>
    </row>
    <row r="502" spans="1:21" ht="12.75">
      <c r="A502" s="61" t="str">
        <f t="shared" si="48"/>
        <v> </v>
      </c>
      <c r="B502" s="88" t="s">
        <v>1989</v>
      </c>
      <c r="C502" s="88" t="s">
        <v>1411</v>
      </c>
      <c r="D502" s="67" t="s">
        <v>1175</v>
      </c>
      <c r="E502" s="324" t="s">
        <v>1224</v>
      </c>
      <c r="F502" s="324" t="s">
        <v>832</v>
      </c>
      <c r="G502" s="68" t="s">
        <v>356</v>
      </c>
      <c r="H502" s="246">
        <v>2002</v>
      </c>
      <c r="I502" s="69">
        <v>0.41</v>
      </c>
      <c r="J502" s="241">
        <f t="shared" si="46"/>
        <v>1181.18</v>
      </c>
      <c r="K502" s="267">
        <f>IF(J502=" "," ",IF(J502=0," ",J502/Currency!$C$11))</f>
        <v>1214.9557704176098</v>
      </c>
      <c r="L502" s="70">
        <f>IF(J502=" "," ",IF(J502=0," ",$J502*VLOOKUP($L$9,Currency!$A$3:$C$8,3,0)))</f>
        <v>776.78547941602</v>
      </c>
      <c r="M502" s="63">
        <f t="shared" si="45"/>
        <v>0.46</v>
      </c>
      <c r="N502" s="265">
        <f t="shared" si="49"/>
        <v>1081</v>
      </c>
      <c r="O502" s="37"/>
      <c r="P502" s="65" t="s">
        <v>479</v>
      </c>
      <c r="Q502" s="65" t="s">
        <v>479</v>
      </c>
      <c r="R502" s="65" t="s">
        <v>479</v>
      </c>
      <c r="S502" s="65" t="s">
        <v>479</v>
      </c>
      <c r="T502" s="65" t="s">
        <v>479</v>
      </c>
      <c r="U502" s="65" t="s">
        <v>479</v>
      </c>
    </row>
    <row r="503" spans="1:21" ht="12.75">
      <c r="A503" s="61" t="str">
        <f t="shared" si="48"/>
        <v> </v>
      </c>
      <c r="B503" s="88" t="s">
        <v>1227</v>
      </c>
      <c r="C503" s="88" t="s">
        <v>1228</v>
      </c>
      <c r="D503" s="67" t="s">
        <v>1175</v>
      </c>
      <c r="E503" s="324" t="s">
        <v>1224</v>
      </c>
      <c r="F503" s="324" t="s">
        <v>832</v>
      </c>
      <c r="G503" s="68" t="s">
        <v>356</v>
      </c>
      <c r="H503" s="246">
        <v>267</v>
      </c>
      <c r="I503" s="69">
        <v>0.41</v>
      </c>
      <c r="J503" s="241">
        <f t="shared" si="46"/>
        <v>157.53000000000003</v>
      </c>
      <c r="K503" s="267">
        <f>IF(J503=" "," ",IF(J503=0," ",J503/Currency!$C$11))</f>
        <v>162.03456078996095</v>
      </c>
      <c r="L503" s="70">
        <f>IF(J503=" "," ",IF(J503=0," ",$J503*VLOOKUP($L$9,Currency!$A$3:$C$8,3,0)))</f>
        <v>103.59726423780089</v>
      </c>
      <c r="M503" s="63">
        <f t="shared" si="45"/>
        <v>0.46</v>
      </c>
      <c r="N503" s="265">
        <f t="shared" si="49"/>
        <v>144</v>
      </c>
      <c r="O503" s="37"/>
      <c r="P503" s="65" t="s">
        <v>479</v>
      </c>
      <c r="Q503" s="65" t="s">
        <v>479</v>
      </c>
      <c r="R503" s="65" t="s">
        <v>479</v>
      </c>
      <c r="S503" s="65" t="s">
        <v>479</v>
      </c>
      <c r="T503" s="65" t="s">
        <v>479</v>
      </c>
      <c r="U503" s="65" t="s">
        <v>479</v>
      </c>
    </row>
    <row r="504" spans="1:26" s="88" customFormat="1" ht="25.5" customHeight="1">
      <c r="A504" s="61" t="str">
        <f t="shared" si="48"/>
        <v> </v>
      </c>
      <c r="B504" s="88" t="s">
        <v>1990</v>
      </c>
      <c r="C504" s="88" t="s">
        <v>1412</v>
      </c>
      <c r="D504" s="67" t="s">
        <v>1175</v>
      </c>
      <c r="E504" s="324" t="s">
        <v>1224</v>
      </c>
      <c r="F504" s="324" t="s">
        <v>832</v>
      </c>
      <c r="G504" s="68" t="s">
        <v>356</v>
      </c>
      <c r="H504" s="246">
        <v>801</v>
      </c>
      <c r="I504" s="69">
        <v>0.41</v>
      </c>
      <c r="J504" s="241">
        <f t="shared" si="46"/>
        <v>472.5900000000001</v>
      </c>
      <c r="K504" s="267">
        <f>IF(J504=" "," ",IF(J504=0," ",J504/Currency!$C$11))</f>
        <v>486.10368236988285</v>
      </c>
      <c r="L504" s="70">
        <f>IF(J504=" "," ",IF(J504=0," ",$J504*VLOOKUP($L$9,Currency!$A$3:$C$8,3,0)))</f>
        <v>310.7917927134027</v>
      </c>
      <c r="M504" s="63">
        <f t="shared" si="45"/>
        <v>0.46</v>
      </c>
      <c r="N504" s="265">
        <f t="shared" si="49"/>
        <v>433</v>
      </c>
      <c r="O504" s="37"/>
      <c r="P504" s="65" t="s">
        <v>479</v>
      </c>
      <c r="Q504" s="65" t="s">
        <v>479</v>
      </c>
      <c r="R504" s="65" t="s">
        <v>479</v>
      </c>
      <c r="S504" s="65" t="s">
        <v>479</v>
      </c>
      <c r="T504" s="65" t="s">
        <v>479</v>
      </c>
      <c r="U504" s="65" t="s">
        <v>479</v>
      </c>
      <c r="V504" s="56"/>
      <c r="W504" s="56"/>
      <c r="X504" s="56"/>
      <c r="Y504" s="56"/>
      <c r="Z504" s="56"/>
    </row>
    <row r="505" spans="1:26" s="88" customFormat="1" ht="25.5" customHeight="1">
      <c r="A505" s="61" t="str">
        <f t="shared" si="48"/>
        <v> </v>
      </c>
      <c r="B505" s="88" t="s">
        <v>1225</v>
      </c>
      <c r="C505" s="88" t="s">
        <v>1226</v>
      </c>
      <c r="D505" s="67" t="s">
        <v>1175</v>
      </c>
      <c r="E505" s="324" t="s">
        <v>1224</v>
      </c>
      <c r="F505" s="324" t="s">
        <v>832</v>
      </c>
      <c r="G505" s="68" t="s">
        <v>356</v>
      </c>
      <c r="H505" s="246">
        <v>1068</v>
      </c>
      <c r="I505" s="69">
        <v>0.41</v>
      </c>
      <c r="J505" s="241">
        <f t="shared" si="46"/>
        <v>630.1200000000001</v>
      </c>
      <c r="K505" s="267">
        <f>IF(J505=" "," ",IF(J505=0," ",J505/Currency!$C$11))</f>
        <v>648.1382431598438</v>
      </c>
      <c r="L505" s="70">
        <f>IF(J505=" "," ",IF(J505=0," ",$J505*VLOOKUP($L$9,Currency!$A$3:$C$8,3,0)))</f>
        <v>414.38905695120354</v>
      </c>
      <c r="M505" s="63">
        <f t="shared" si="45"/>
        <v>0.46</v>
      </c>
      <c r="N505" s="265">
        <f t="shared" si="49"/>
        <v>577</v>
      </c>
      <c r="O505" s="37"/>
      <c r="P505" s="65" t="s">
        <v>479</v>
      </c>
      <c r="Q505" s="65" t="s">
        <v>479</v>
      </c>
      <c r="R505" s="65" t="s">
        <v>479</v>
      </c>
      <c r="S505" s="65" t="s">
        <v>479</v>
      </c>
      <c r="T505" s="65" t="s">
        <v>479</v>
      </c>
      <c r="U505" s="65" t="s">
        <v>479</v>
      </c>
      <c r="V505" s="56"/>
      <c r="W505" s="56"/>
      <c r="X505" s="56"/>
      <c r="Y505" s="56"/>
      <c r="Z505" s="56"/>
    </row>
    <row r="506" spans="1:26" s="88" customFormat="1" ht="25.5" customHeight="1">
      <c r="A506" s="61" t="str">
        <f t="shared" si="48"/>
        <v> </v>
      </c>
      <c r="B506" s="75"/>
      <c r="C506" s="101" t="s">
        <v>1076</v>
      </c>
      <c r="D506" s="76"/>
      <c r="E506" s="324" t="s">
        <v>479</v>
      </c>
      <c r="F506" s="324" t="s">
        <v>479</v>
      </c>
      <c r="G506" s="68"/>
      <c r="H506" s="246"/>
      <c r="I506" s="77"/>
      <c r="J506" s="241" t="str">
        <f t="shared" si="46"/>
        <v> </v>
      </c>
      <c r="K506" s="267" t="str">
        <f>IF(J506=" "," ",IF(J506=0," ",J506/Currency!$C$11))</f>
        <v> </v>
      </c>
      <c r="L506" s="70" t="str">
        <f>IF(J506=" "," ",IF(J506=0," ",$J506*VLOOKUP($L$9,Currency!$A$3:$C$8,3,0)))</f>
        <v> </v>
      </c>
      <c r="M506" s="63" t="str">
        <f t="shared" si="45"/>
        <v> </v>
      </c>
      <c r="N506" s="265" t="str">
        <f t="shared" si="49"/>
        <v> </v>
      </c>
      <c r="O506" s="37"/>
      <c r="P506" s="65" t="s">
        <v>479</v>
      </c>
      <c r="Q506" s="65" t="s">
        <v>479</v>
      </c>
      <c r="R506" s="65" t="s">
        <v>479</v>
      </c>
      <c r="S506" s="65" t="s">
        <v>479</v>
      </c>
      <c r="T506" s="65" t="s">
        <v>479</v>
      </c>
      <c r="U506" s="65" t="s">
        <v>479</v>
      </c>
      <c r="V506" s="56"/>
      <c r="W506" s="56"/>
      <c r="X506" s="56"/>
      <c r="Y506" s="56"/>
      <c r="Z506" s="56"/>
    </row>
    <row r="507" spans="1:26" s="88" customFormat="1" ht="25.5">
      <c r="A507" s="61" t="str">
        <f t="shared" si="48"/>
        <v> </v>
      </c>
      <c r="B507" s="75" t="s">
        <v>728</v>
      </c>
      <c r="C507" s="72" t="s">
        <v>729</v>
      </c>
      <c r="D507" s="67" t="s">
        <v>1175</v>
      </c>
      <c r="E507" s="324" t="s">
        <v>1224</v>
      </c>
      <c r="F507" s="324" t="s">
        <v>832</v>
      </c>
      <c r="G507" s="68" t="s">
        <v>356</v>
      </c>
      <c r="H507" s="246">
        <v>18012</v>
      </c>
      <c r="I507" s="69">
        <v>0.41</v>
      </c>
      <c r="J507" s="241">
        <f t="shared" si="46"/>
        <v>10627.080000000002</v>
      </c>
      <c r="K507" s="267">
        <f>IF(J507=" "," ",IF(J507=0," ",J507/Currency!$C$11))</f>
        <v>10930.960707673321</v>
      </c>
      <c r="L507" s="70">
        <f>IF(J507=" "," ",IF(J507=0," ",$J507*VLOOKUP($L$9,Currency!$A$3:$C$8,3,0)))</f>
        <v>6988.741286334343</v>
      </c>
      <c r="M507" s="63">
        <f t="shared" si="45"/>
        <v>0.46</v>
      </c>
      <c r="N507" s="265">
        <f t="shared" si="49"/>
        <v>9726</v>
      </c>
      <c r="O507" s="37"/>
      <c r="P507" s="65" t="s">
        <v>479</v>
      </c>
      <c r="Q507" s="65" t="s">
        <v>479</v>
      </c>
      <c r="R507" s="65" t="s">
        <v>479</v>
      </c>
      <c r="S507" s="65" t="s">
        <v>479</v>
      </c>
      <c r="T507" s="65" t="s">
        <v>479</v>
      </c>
      <c r="U507" s="65" t="s">
        <v>479</v>
      </c>
      <c r="V507" s="56"/>
      <c r="W507" s="56"/>
      <c r="X507" s="56"/>
      <c r="Y507" s="56"/>
      <c r="Z507" s="56"/>
    </row>
    <row r="508" spans="1:26" s="88" customFormat="1" ht="25.5" customHeight="1">
      <c r="A508" s="61" t="str">
        <f t="shared" si="48"/>
        <v> </v>
      </c>
      <c r="B508" s="75" t="s">
        <v>730</v>
      </c>
      <c r="C508" s="88" t="s">
        <v>731</v>
      </c>
      <c r="D508" s="67" t="s">
        <v>1175</v>
      </c>
      <c r="E508" s="324" t="s">
        <v>1224</v>
      </c>
      <c r="F508" s="324" t="s">
        <v>832</v>
      </c>
      <c r="G508" s="68" t="s">
        <v>356</v>
      </c>
      <c r="H508" s="246">
        <v>534</v>
      </c>
      <c r="I508" s="69">
        <v>0.41</v>
      </c>
      <c r="J508" s="241">
        <f t="shared" si="46"/>
        <v>315.06000000000006</v>
      </c>
      <c r="K508" s="267">
        <f>IF(J508=" "," ",IF(J508=0," ",J508/Currency!$C$11))</f>
        <v>324.0691215799219</v>
      </c>
      <c r="L508" s="70">
        <f>IF(J508=" "," ",IF(J508=0," ",$J508*VLOOKUP($L$9,Currency!$A$3:$C$8,3,0)))</f>
        <v>207.19452847560177</v>
      </c>
      <c r="M508" s="63">
        <f t="shared" si="45"/>
        <v>0.46</v>
      </c>
      <c r="N508" s="265">
        <f t="shared" si="49"/>
        <v>288</v>
      </c>
      <c r="O508" s="37"/>
      <c r="P508" s="65" t="s">
        <v>479</v>
      </c>
      <c r="Q508" s="65" t="s">
        <v>479</v>
      </c>
      <c r="R508" s="65" t="s">
        <v>479</v>
      </c>
      <c r="S508" s="65" t="s">
        <v>479</v>
      </c>
      <c r="T508" s="65" t="s">
        <v>479</v>
      </c>
      <c r="U508" s="65" t="s">
        <v>479</v>
      </c>
      <c r="V508" s="56"/>
      <c r="W508" s="56"/>
      <c r="X508" s="56"/>
      <c r="Y508" s="56"/>
      <c r="Z508" s="56"/>
    </row>
    <row r="509" spans="1:26" s="88" customFormat="1" ht="25.5" customHeight="1">
      <c r="A509" s="61" t="str">
        <f t="shared" si="48"/>
        <v> </v>
      </c>
      <c r="B509" s="75" t="s">
        <v>1754</v>
      </c>
      <c r="C509" s="88" t="s">
        <v>1755</v>
      </c>
      <c r="D509" s="67" t="s">
        <v>1175</v>
      </c>
      <c r="E509" s="324" t="s">
        <v>1224</v>
      </c>
      <c r="F509" s="324" t="s">
        <v>832</v>
      </c>
      <c r="G509" s="68" t="s">
        <v>356</v>
      </c>
      <c r="H509" s="246">
        <v>1468</v>
      </c>
      <c r="I509" s="69">
        <v>0.41</v>
      </c>
      <c r="J509" s="241">
        <f t="shared" si="46"/>
        <v>866.1200000000001</v>
      </c>
      <c r="K509" s="267">
        <f>IF(J509=" "," ",IF(J509=0," ",J509/Currency!$C$11))</f>
        <v>890.8866488376879</v>
      </c>
      <c r="L509" s="70">
        <f>IF(J509=" "," ",IF(J509=0," ",$J509*VLOOKUP($L$9,Currency!$A$3:$C$8,3,0)))</f>
        <v>569.5909509404183</v>
      </c>
      <c r="M509" s="63">
        <f t="shared" si="45"/>
        <v>0.46</v>
      </c>
      <c r="N509" s="265">
        <f t="shared" si="49"/>
        <v>793</v>
      </c>
      <c r="O509" s="37"/>
      <c r="P509" s="65" t="s">
        <v>479</v>
      </c>
      <c r="Q509" s="65" t="s">
        <v>479</v>
      </c>
      <c r="R509" s="65" t="s">
        <v>479</v>
      </c>
      <c r="S509" s="65" t="s">
        <v>479</v>
      </c>
      <c r="T509" s="65" t="s">
        <v>479</v>
      </c>
      <c r="U509" s="65" t="s">
        <v>479</v>
      </c>
      <c r="V509" s="56"/>
      <c r="W509" s="56"/>
      <c r="X509" s="56"/>
      <c r="Y509" s="56"/>
      <c r="Z509" s="56"/>
    </row>
    <row r="510" spans="1:26" s="88" customFormat="1" ht="25.5" customHeight="1">
      <c r="A510" s="61" t="str">
        <f t="shared" si="48"/>
        <v> </v>
      </c>
      <c r="B510" s="75" t="s">
        <v>1229</v>
      </c>
      <c r="C510" s="88" t="s">
        <v>1230</v>
      </c>
      <c r="D510" s="67" t="s">
        <v>1175</v>
      </c>
      <c r="E510" s="324" t="s">
        <v>1224</v>
      </c>
      <c r="F510" s="324" t="s">
        <v>832</v>
      </c>
      <c r="G510" s="68" t="s">
        <v>356</v>
      </c>
      <c r="H510" s="246">
        <v>534</v>
      </c>
      <c r="I510" s="69">
        <v>0.41</v>
      </c>
      <c r="J510" s="241">
        <f t="shared" si="46"/>
        <v>315.06000000000006</v>
      </c>
      <c r="K510" s="267">
        <f>IF(J510=" "," ",IF(J510=0," ",J510/Currency!$C$11))</f>
        <v>324.0691215799219</v>
      </c>
      <c r="L510" s="70">
        <f>IF(J510=" "," ",IF(J510=0," ",$J510*VLOOKUP($L$9,Currency!$A$3:$C$8,3,0)))</f>
        <v>207.19452847560177</v>
      </c>
      <c r="M510" s="63">
        <f t="shared" si="45"/>
        <v>0.46</v>
      </c>
      <c r="N510" s="265">
        <f t="shared" si="49"/>
        <v>288</v>
      </c>
      <c r="O510" s="37"/>
      <c r="P510" s="65" t="s">
        <v>479</v>
      </c>
      <c r="Q510" s="65" t="s">
        <v>479</v>
      </c>
      <c r="R510" s="65" t="s">
        <v>479</v>
      </c>
      <c r="S510" s="65" t="s">
        <v>479</v>
      </c>
      <c r="T510" s="65" t="s">
        <v>479</v>
      </c>
      <c r="U510" s="65" t="s">
        <v>479</v>
      </c>
      <c r="V510" s="56"/>
      <c r="W510" s="56"/>
      <c r="X510" s="56"/>
      <c r="Y510" s="56"/>
      <c r="Z510" s="56"/>
    </row>
    <row r="511" spans="1:26" s="88" customFormat="1" ht="25.5" customHeight="1">
      <c r="A511" s="61" t="str">
        <f t="shared" si="48"/>
        <v> </v>
      </c>
      <c r="B511" s="75" t="s">
        <v>1231</v>
      </c>
      <c r="C511" s="88" t="s">
        <v>1232</v>
      </c>
      <c r="D511" s="67" t="s">
        <v>1175</v>
      </c>
      <c r="E511" s="324" t="s">
        <v>1224</v>
      </c>
      <c r="F511" s="324" t="s">
        <v>832</v>
      </c>
      <c r="G511" s="68" t="s">
        <v>356</v>
      </c>
      <c r="H511" s="246">
        <v>801</v>
      </c>
      <c r="I511" s="69">
        <v>0.41</v>
      </c>
      <c r="J511" s="241">
        <f t="shared" si="46"/>
        <v>472.5900000000001</v>
      </c>
      <c r="K511" s="267">
        <f>IF(J511=" "," ",IF(J511=0," ",J511/Currency!$C$11))</f>
        <v>486.10368236988285</v>
      </c>
      <c r="L511" s="70">
        <f>IF(J511=" "," ",IF(J511=0," ",$J511*VLOOKUP($L$9,Currency!$A$3:$C$8,3,0)))</f>
        <v>310.7917927134027</v>
      </c>
      <c r="M511" s="63">
        <f t="shared" si="45"/>
        <v>0.46</v>
      </c>
      <c r="N511" s="265">
        <f t="shared" si="49"/>
        <v>433</v>
      </c>
      <c r="O511" s="37"/>
      <c r="P511" s="65" t="s">
        <v>479</v>
      </c>
      <c r="Q511" s="65" t="s">
        <v>479</v>
      </c>
      <c r="R511" s="65" t="s">
        <v>479</v>
      </c>
      <c r="S511" s="65" t="s">
        <v>479</v>
      </c>
      <c r="T511" s="65" t="s">
        <v>479</v>
      </c>
      <c r="U511" s="65" t="s">
        <v>479</v>
      </c>
      <c r="V511" s="56"/>
      <c r="W511" s="56"/>
      <c r="X511" s="56"/>
      <c r="Y511" s="56"/>
      <c r="Z511" s="56"/>
    </row>
    <row r="512" spans="1:26" s="88" customFormat="1" ht="25.5" customHeight="1">
      <c r="A512" s="61" t="str">
        <f t="shared" si="48"/>
        <v> </v>
      </c>
      <c r="B512" s="75" t="s">
        <v>466</v>
      </c>
      <c r="C512" s="88" t="s">
        <v>1058</v>
      </c>
      <c r="D512" s="67" t="s">
        <v>1175</v>
      </c>
      <c r="E512" s="324" t="s">
        <v>1224</v>
      </c>
      <c r="F512" s="324" t="s">
        <v>832</v>
      </c>
      <c r="G512" s="68" t="s">
        <v>356</v>
      </c>
      <c r="H512" s="246">
        <v>33</v>
      </c>
      <c r="I512" s="69">
        <v>0.41</v>
      </c>
      <c r="J512" s="241">
        <f t="shared" si="46"/>
        <v>19.470000000000002</v>
      </c>
      <c r="K512" s="267">
        <f>IF(J512=" "," ",IF(J512=0," ",J512/Currency!$C$11))</f>
        <v>20.02674346842214</v>
      </c>
      <c r="L512" s="70">
        <f>IF(J512=" "," ",IF(J512=0," ",$J512*VLOOKUP($L$9,Currency!$A$3:$C$8,3,0)))</f>
        <v>12.804156254110222</v>
      </c>
      <c r="M512" s="63">
        <f t="shared" si="45"/>
        <v>0.46</v>
      </c>
      <c r="N512" s="265">
        <f t="shared" si="49"/>
        <v>18</v>
      </c>
      <c r="O512" s="37"/>
      <c r="P512" s="65" t="s">
        <v>479</v>
      </c>
      <c r="Q512" s="65" t="s">
        <v>479</v>
      </c>
      <c r="R512" s="65" t="s">
        <v>479</v>
      </c>
      <c r="S512" s="65" t="s">
        <v>479</v>
      </c>
      <c r="T512" s="65" t="s">
        <v>479</v>
      </c>
      <c r="U512" s="65" t="s">
        <v>479</v>
      </c>
      <c r="V512" s="56"/>
      <c r="W512" s="56"/>
      <c r="X512" s="56"/>
      <c r="Y512" s="56"/>
      <c r="Z512" s="56"/>
    </row>
    <row r="513" spans="1:21" ht="25.5" customHeight="1">
      <c r="A513" s="61" t="str">
        <f t="shared" si="48"/>
        <v> </v>
      </c>
      <c r="B513" s="96"/>
      <c r="C513" s="101" t="s">
        <v>1077</v>
      </c>
      <c r="D513" s="76"/>
      <c r="E513" s="324" t="s">
        <v>479</v>
      </c>
      <c r="F513" s="324" t="s">
        <v>479</v>
      </c>
      <c r="G513" s="68"/>
      <c r="H513" s="246" t="s">
        <v>479</v>
      </c>
      <c r="I513" s="77"/>
      <c r="J513" s="241" t="str">
        <f aca="true" t="shared" si="50" ref="J513:J567">IF(H513=" "," ",IF(H513=0," ",H513*(1-I513)))</f>
        <v> </v>
      </c>
      <c r="K513" s="267" t="str">
        <f>IF(J513=" "," ",IF(J513=0," ",J513/Currency!$C$11))</f>
        <v> </v>
      </c>
      <c r="L513" s="70" t="str">
        <f>IF(J513=" "," ",IF(J513=0," ",$J513*VLOOKUP($L$9,Currency!$A$3:$C$8,3,0)))</f>
        <v> </v>
      </c>
      <c r="M513" s="63" t="str">
        <f t="shared" si="45"/>
        <v> </v>
      </c>
      <c r="N513" s="265"/>
      <c r="O513" s="37"/>
      <c r="P513" s="65" t="s">
        <v>479</v>
      </c>
      <c r="Q513" s="65" t="s">
        <v>479</v>
      </c>
      <c r="R513" s="65" t="s">
        <v>479</v>
      </c>
      <c r="S513" s="65" t="s">
        <v>479</v>
      </c>
      <c r="T513" s="65" t="s">
        <v>479</v>
      </c>
      <c r="U513" s="65" t="s">
        <v>479</v>
      </c>
    </row>
    <row r="514" spans="1:21" ht="25.5" customHeight="1">
      <c r="A514" s="61" t="str">
        <f t="shared" si="48"/>
        <v> </v>
      </c>
      <c r="B514" s="88" t="s">
        <v>1992</v>
      </c>
      <c r="C514" s="88" t="s">
        <v>323</v>
      </c>
      <c r="D514" s="67" t="s">
        <v>1175</v>
      </c>
      <c r="E514" s="324" t="s">
        <v>1224</v>
      </c>
      <c r="F514" s="324" t="s">
        <v>832</v>
      </c>
      <c r="G514" s="68" t="s">
        <v>356</v>
      </c>
      <c r="H514" s="246">
        <v>24019</v>
      </c>
      <c r="I514" s="69">
        <v>0.41</v>
      </c>
      <c r="J514" s="241">
        <f t="shared" si="50"/>
        <v>14171.210000000003</v>
      </c>
      <c r="K514" s="267">
        <f>IF(J514=" "," ",IF(J514=0," ",J514/Currency!$C$11))</f>
        <v>14576.434889940345</v>
      </c>
      <c r="L514" s="70">
        <f>IF(J514=" "," ",IF(J514=0," ",$J514*VLOOKUP($L$9,Currency!$A$3:$C$8,3,0)))</f>
        <v>9319.485729317377</v>
      </c>
      <c r="M514" s="63">
        <f t="shared" si="45"/>
        <v>0.46</v>
      </c>
      <c r="N514" s="265">
        <f aca="true" t="shared" si="51" ref="N514:N527">IF(M514=" "," ",IF(M514=0," ",ROUND(H514*(1-M514),0)))</f>
        <v>12970</v>
      </c>
      <c r="O514" s="37"/>
      <c r="P514" s="65" t="s">
        <v>479</v>
      </c>
      <c r="Q514" s="65" t="s">
        <v>479</v>
      </c>
      <c r="R514" s="65" t="s">
        <v>479</v>
      </c>
      <c r="S514" s="65" t="s">
        <v>479</v>
      </c>
      <c r="T514" s="65" t="s">
        <v>479</v>
      </c>
      <c r="U514" s="65" t="s">
        <v>479</v>
      </c>
    </row>
    <row r="515" spans="1:21" ht="25.5" customHeight="1">
      <c r="A515" s="61" t="str">
        <f t="shared" si="48"/>
        <v> </v>
      </c>
      <c r="B515" s="88" t="s">
        <v>1997</v>
      </c>
      <c r="C515" s="88" t="s">
        <v>325</v>
      </c>
      <c r="D515" s="67" t="s">
        <v>1175</v>
      </c>
      <c r="E515" s="324" t="s">
        <v>1224</v>
      </c>
      <c r="F515" s="324" t="s">
        <v>832</v>
      </c>
      <c r="G515" s="68" t="s">
        <v>356</v>
      </c>
      <c r="H515" s="246">
        <v>33</v>
      </c>
      <c r="I515" s="69">
        <v>0.41</v>
      </c>
      <c r="J515" s="241">
        <f t="shared" si="50"/>
        <v>19.470000000000002</v>
      </c>
      <c r="K515" s="267">
        <f>IF(J515=" "," ",IF(J515=0," ",J515/Currency!$C$11))</f>
        <v>20.02674346842214</v>
      </c>
      <c r="L515" s="70">
        <f>IF(J515=" "," ",IF(J515=0," ",$J515*VLOOKUP($L$9,Currency!$A$3:$C$8,3,0)))</f>
        <v>12.804156254110222</v>
      </c>
      <c r="M515" s="63">
        <f t="shared" si="45"/>
        <v>0.46</v>
      </c>
      <c r="N515" s="265">
        <f t="shared" si="51"/>
        <v>18</v>
      </c>
      <c r="O515" s="37"/>
      <c r="P515" s="65" t="s">
        <v>479</v>
      </c>
      <c r="Q515" s="65" t="s">
        <v>479</v>
      </c>
      <c r="R515" s="65" t="s">
        <v>479</v>
      </c>
      <c r="S515" s="65" t="s">
        <v>479</v>
      </c>
      <c r="T515" s="65" t="s">
        <v>479</v>
      </c>
      <c r="U515" s="65" t="s">
        <v>479</v>
      </c>
    </row>
    <row r="516" spans="1:21" ht="25.5" customHeight="1">
      <c r="A516" s="61" t="str">
        <f t="shared" si="48"/>
        <v> </v>
      </c>
      <c r="B516" s="88" t="s">
        <v>1998</v>
      </c>
      <c r="C516" s="88" t="s">
        <v>326</v>
      </c>
      <c r="D516" s="67" t="s">
        <v>1175</v>
      </c>
      <c r="E516" s="324" t="s">
        <v>1224</v>
      </c>
      <c r="F516" s="324" t="s">
        <v>832</v>
      </c>
      <c r="G516" s="68" t="s">
        <v>356</v>
      </c>
      <c r="H516" s="246">
        <v>33</v>
      </c>
      <c r="I516" s="69">
        <v>0.41</v>
      </c>
      <c r="J516" s="241">
        <f t="shared" si="50"/>
        <v>19.470000000000002</v>
      </c>
      <c r="K516" s="267">
        <f>IF(J516=" "," ",IF(J516=0," ",J516/Currency!$C$11))</f>
        <v>20.02674346842214</v>
      </c>
      <c r="L516" s="70">
        <f>IF(J516=" "," ",IF(J516=0," ",$J516*VLOOKUP($L$9,Currency!$A$3:$C$8,3,0)))</f>
        <v>12.804156254110222</v>
      </c>
      <c r="M516" s="63">
        <f t="shared" si="45"/>
        <v>0.46</v>
      </c>
      <c r="N516" s="265">
        <f t="shared" si="51"/>
        <v>18</v>
      </c>
      <c r="O516" s="37"/>
      <c r="P516" s="65" t="s">
        <v>479</v>
      </c>
      <c r="Q516" s="65" t="s">
        <v>479</v>
      </c>
      <c r="R516" s="65" t="s">
        <v>479</v>
      </c>
      <c r="S516" s="65" t="s">
        <v>479</v>
      </c>
      <c r="T516" s="65" t="s">
        <v>479</v>
      </c>
      <c r="U516" s="65" t="s">
        <v>479</v>
      </c>
    </row>
    <row r="517" spans="1:21" ht="25.5" customHeight="1">
      <c r="A517" s="61" t="str">
        <f t="shared" si="48"/>
        <v> </v>
      </c>
      <c r="B517" s="88" t="s">
        <v>1994</v>
      </c>
      <c r="C517" s="88" t="s">
        <v>324</v>
      </c>
      <c r="D517" s="67" t="s">
        <v>1175</v>
      </c>
      <c r="E517" s="324" t="s">
        <v>1224</v>
      </c>
      <c r="F517" s="324" t="s">
        <v>832</v>
      </c>
      <c r="G517" s="68" t="s">
        <v>356</v>
      </c>
      <c r="H517" s="246">
        <v>1468</v>
      </c>
      <c r="I517" s="69">
        <v>0.41</v>
      </c>
      <c r="J517" s="241">
        <f t="shared" si="50"/>
        <v>866.1200000000001</v>
      </c>
      <c r="K517" s="267">
        <f>IF(J517=" "," ",IF(J517=0," ",J517/Currency!$C$11))</f>
        <v>890.8866488376879</v>
      </c>
      <c r="L517" s="70">
        <f>IF(J517=" "," ",IF(J517=0," ",$J517*VLOOKUP($L$9,Currency!$A$3:$C$8,3,0)))</f>
        <v>569.5909509404183</v>
      </c>
      <c r="M517" s="63">
        <f t="shared" si="45"/>
        <v>0.46</v>
      </c>
      <c r="N517" s="265">
        <f t="shared" si="51"/>
        <v>793</v>
      </c>
      <c r="O517" s="37"/>
      <c r="P517" s="65" t="s">
        <v>479</v>
      </c>
      <c r="Q517" s="65" t="s">
        <v>479</v>
      </c>
      <c r="R517" s="65" t="s">
        <v>479</v>
      </c>
      <c r="S517" s="65" t="s">
        <v>479</v>
      </c>
      <c r="T517" s="65" t="s">
        <v>479</v>
      </c>
      <c r="U517" s="65" t="s">
        <v>479</v>
      </c>
    </row>
    <row r="518" spans="1:21" ht="25.5" customHeight="1">
      <c r="A518" s="61" t="str">
        <f t="shared" si="48"/>
        <v> </v>
      </c>
      <c r="B518" s="88" t="s">
        <v>1995</v>
      </c>
      <c r="C518" s="88" t="s">
        <v>2871</v>
      </c>
      <c r="D518" s="67" t="s">
        <v>1175</v>
      </c>
      <c r="E518" s="324" t="s">
        <v>1224</v>
      </c>
      <c r="F518" s="324" t="s">
        <v>832</v>
      </c>
      <c r="G518" s="68" t="s">
        <v>356</v>
      </c>
      <c r="H518" s="246">
        <v>394</v>
      </c>
      <c r="I518" s="69">
        <v>0.41</v>
      </c>
      <c r="J518" s="241">
        <f t="shared" si="50"/>
        <v>232.46000000000004</v>
      </c>
      <c r="K518" s="267">
        <f>IF(J518=" "," ",IF(J518=0," ",J518/Currency!$C$11))</f>
        <v>239.10717959267646</v>
      </c>
      <c r="L518" s="70">
        <f>IF(J518=" "," ",IF(J518=0," ",$J518*VLOOKUP($L$9,Currency!$A$3:$C$8,3,0)))</f>
        <v>152.8738655793766</v>
      </c>
      <c r="M518" s="63">
        <f t="shared" si="45"/>
        <v>0.46</v>
      </c>
      <c r="N518" s="265">
        <f t="shared" si="51"/>
        <v>213</v>
      </c>
      <c r="O518" s="37"/>
      <c r="P518" s="65" t="s">
        <v>479</v>
      </c>
      <c r="Q518" s="65" t="s">
        <v>479</v>
      </c>
      <c r="R518" s="65" t="s">
        <v>479</v>
      </c>
      <c r="S518" s="65" t="s">
        <v>479</v>
      </c>
      <c r="T518" s="65" t="s">
        <v>479</v>
      </c>
      <c r="U518" s="65" t="s">
        <v>479</v>
      </c>
    </row>
    <row r="519" spans="1:21" ht="25.5" customHeight="1">
      <c r="A519" s="61" t="str">
        <f t="shared" si="48"/>
        <v> </v>
      </c>
      <c r="B519" s="88" t="s">
        <v>1996</v>
      </c>
      <c r="C519" s="88" t="s">
        <v>1973</v>
      </c>
      <c r="D519" s="67" t="s">
        <v>1175</v>
      </c>
      <c r="E519" s="324" t="s">
        <v>1224</v>
      </c>
      <c r="F519" s="324" t="s">
        <v>832</v>
      </c>
      <c r="G519" s="68" t="s">
        <v>356</v>
      </c>
      <c r="H519" s="246">
        <v>3337</v>
      </c>
      <c r="I519" s="69">
        <v>0.41</v>
      </c>
      <c r="J519" s="241">
        <f t="shared" si="50"/>
        <v>1968.8300000000002</v>
      </c>
      <c r="K519" s="267">
        <f>IF(J519=" "," ",IF(J519=0," ",J519/Currency!$C$11))</f>
        <v>2025.1285743674143</v>
      </c>
      <c r="L519" s="70">
        <f>IF(J519=" "," ",IF(J519=0," ",$J519*VLOOKUP($L$9,Currency!$A$3:$C$8,3,0)))</f>
        <v>1294.7718006050245</v>
      </c>
      <c r="M519" s="63">
        <f t="shared" si="45"/>
        <v>0.46</v>
      </c>
      <c r="N519" s="265">
        <f t="shared" si="51"/>
        <v>1802</v>
      </c>
      <c r="O519" s="37"/>
      <c r="P519" s="65" t="s">
        <v>479</v>
      </c>
      <c r="Q519" s="65" t="s">
        <v>479</v>
      </c>
      <c r="R519" s="65" t="s">
        <v>479</v>
      </c>
      <c r="S519" s="65" t="s">
        <v>479</v>
      </c>
      <c r="T519" s="65" t="s">
        <v>479</v>
      </c>
      <c r="U519" s="65" t="s">
        <v>479</v>
      </c>
    </row>
    <row r="520" spans="1:21" ht="25.5" customHeight="1">
      <c r="A520" s="61" t="str">
        <f aca="true" t="shared" si="52" ref="A520:A549">IF(P520="X","C",IF(Q520="X","C",IF(R520="X","C",IF(S520="X","C",IF(T520="X","C",IF(U520="X","C"," "))))))</f>
        <v> </v>
      </c>
      <c r="B520" s="88" t="s">
        <v>1993</v>
      </c>
      <c r="C520" s="88" t="s">
        <v>1974</v>
      </c>
      <c r="D520" s="67" t="s">
        <v>1175</v>
      </c>
      <c r="E520" s="324" t="s">
        <v>1224</v>
      </c>
      <c r="F520" s="324" t="s">
        <v>832</v>
      </c>
      <c r="G520" s="68" t="s">
        <v>356</v>
      </c>
      <c r="H520" s="246">
        <v>2536</v>
      </c>
      <c r="I520" s="69">
        <v>0.41</v>
      </c>
      <c r="J520" s="241">
        <f t="shared" si="50"/>
        <v>1496.2400000000002</v>
      </c>
      <c r="K520" s="267">
        <f>IF(J520=" "," ",IF(J520=0," ",J520/Currency!$C$11))</f>
        <v>1539.0248919975318</v>
      </c>
      <c r="L520" s="70">
        <f>IF(J520=" "," ",IF(J520=0," ",$J520*VLOOKUP($L$9,Currency!$A$3:$C$8,3,0)))</f>
        <v>983.9800078916219</v>
      </c>
      <c r="M520" s="63">
        <f t="shared" si="45"/>
        <v>0.46</v>
      </c>
      <c r="N520" s="265">
        <f t="shared" si="51"/>
        <v>1369</v>
      </c>
      <c r="O520" s="37"/>
      <c r="P520" s="65" t="s">
        <v>479</v>
      </c>
      <c r="Q520" s="65" t="s">
        <v>479</v>
      </c>
      <c r="R520" s="65" t="s">
        <v>479</v>
      </c>
      <c r="S520" s="65" t="s">
        <v>479</v>
      </c>
      <c r="T520" s="65" t="s">
        <v>479</v>
      </c>
      <c r="U520" s="65" t="s">
        <v>479</v>
      </c>
    </row>
    <row r="521" spans="1:21" ht="25.5" customHeight="1">
      <c r="A521" s="61" t="str">
        <f t="shared" si="52"/>
        <v> </v>
      </c>
      <c r="B521" s="88"/>
      <c r="C521" s="101" t="s">
        <v>1078</v>
      </c>
      <c r="D521" s="67"/>
      <c r="E521" s="324" t="s">
        <v>479</v>
      </c>
      <c r="F521" s="324" t="s">
        <v>479</v>
      </c>
      <c r="G521" s="68"/>
      <c r="H521" s="246"/>
      <c r="I521" s="69"/>
      <c r="J521" s="241" t="str">
        <f t="shared" si="50"/>
        <v> </v>
      </c>
      <c r="K521" s="267" t="str">
        <f>IF(J521=" "," ",IF(J521=0," ",J521/Currency!$C$11))</f>
        <v> </v>
      </c>
      <c r="L521" s="70" t="str">
        <f>IF(J521=" "," ",IF(J521=0," ",$J521*VLOOKUP($L$9,Currency!$A$3:$C$8,3,0)))</f>
        <v> </v>
      </c>
      <c r="M521" s="63" t="str">
        <f t="shared" si="45"/>
        <v> </v>
      </c>
      <c r="N521" s="265" t="str">
        <f t="shared" si="51"/>
        <v> </v>
      </c>
      <c r="O521" s="37"/>
      <c r="P521" s="65" t="s">
        <v>479</v>
      </c>
      <c r="Q521" s="65" t="s">
        <v>479</v>
      </c>
      <c r="R521" s="65" t="s">
        <v>479</v>
      </c>
      <c r="S521" s="65" t="s">
        <v>479</v>
      </c>
      <c r="T521" s="65" t="s">
        <v>479</v>
      </c>
      <c r="U521" s="65" t="s">
        <v>479</v>
      </c>
    </row>
    <row r="522" spans="1:21" ht="25.5" customHeight="1">
      <c r="A522" s="61" t="str">
        <f t="shared" si="52"/>
        <v> </v>
      </c>
      <c r="B522" s="88" t="s">
        <v>393</v>
      </c>
      <c r="C522" s="72" t="s">
        <v>1399</v>
      </c>
      <c r="D522" s="67" t="s">
        <v>1175</v>
      </c>
      <c r="E522" s="324" t="s">
        <v>1224</v>
      </c>
      <c r="F522" s="324" t="s">
        <v>832</v>
      </c>
      <c r="G522" s="68" t="s">
        <v>356</v>
      </c>
      <c r="H522" s="246">
        <v>66731</v>
      </c>
      <c r="I522" s="69">
        <v>0.41</v>
      </c>
      <c r="J522" s="241">
        <f>IF(H522=" "," ",IF(H522=0," ",H522*(1-I522)))</f>
        <v>39371.29000000001</v>
      </c>
      <c r="K522" s="267">
        <f>IF(J522=" "," ",IF(J522=0," ",J522/Currency!$C$11))</f>
        <v>40497.10964822054</v>
      </c>
      <c r="L522" s="70">
        <f>IF(J522=" "," ",IF(J522=0," ",$J522*VLOOKUP($L$9,Currency!$A$3:$C$8,3,0)))</f>
        <v>25891.943969485736</v>
      </c>
      <c r="M522" s="63">
        <f t="shared" si="45"/>
        <v>0.46</v>
      </c>
      <c r="N522" s="265">
        <f>IF(M522=" "," ",IF(M522=0," ",ROUND(H522*(1-M522),0)))</f>
        <v>36035</v>
      </c>
      <c r="O522" s="37"/>
      <c r="P522" s="65" t="s">
        <v>479</v>
      </c>
      <c r="Q522" s="65" t="s">
        <v>479</v>
      </c>
      <c r="R522" s="65" t="s">
        <v>479</v>
      </c>
      <c r="S522" s="65" t="s">
        <v>479</v>
      </c>
      <c r="T522" s="65" t="s">
        <v>479</v>
      </c>
      <c r="U522" s="65" t="s">
        <v>479</v>
      </c>
    </row>
    <row r="523" spans="1:21" ht="25.5" customHeight="1">
      <c r="A523" s="61" t="str">
        <f t="shared" si="52"/>
        <v> </v>
      </c>
      <c r="B523" s="88" t="s">
        <v>2580</v>
      </c>
      <c r="C523" s="72" t="s">
        <v>2581</v>
      </c>
      <c r="D523" s="67" t="s">
        <v>1175</v>
      </c>
      <c r="E523" s="324" t="s">
        <v>1224</v>
      </c>
      <c r="F523" s="324" t="s">
        <v>832</v>
      </c>
      <c r="G523" s="68" t="s">
        <v>356</v>
      </c>
      <c r="H523" s="246">
        <v>2136</v>
      </c>
      <c r="I523" s="69">
        <v>0.41</v>
      </c>
      <c r="J523" s="241">
        <f t="shared" si="50"/>
        <v>1260.2400000000002</v>
      </c>
      <c r="K523" s="267">
        <f>IF(J523=" "," ",IF(J523=0," ",J523/Currency!$C$11))</f>
        <v>1296.2764863196876</v>
      </c>
      <c r="L523" s="70">
        <f>IF(J523=" "," ",IF(J523=0," ",$J523*VLOOKUP($L$9,Currency!$A$3:$C$8,3,0)))</f>
        <v>828.7781139024071</v>
      </c>
      <c r="M523" s="63">
        <f t="shared" si="45"/>
        <v>0.46</v>
      </c>
      <c r="N523" s="265">
        <f t="shared" si="51"/>
        <v>1153</v>
      </c>
      <c r="O523" s="37"/>
      <c r="P523" s="65" t="s">
        <v>479</v>
      </c>
      <c r="Q523" s="65" t="s">
        <v>479</v>
      </c>
      <c r="R523" s="65" t="s">
        <v>479</v>
      </c>
      <c r="S523" s="65" t="s">
        <v>479</v>
      </c>
      <c r="T523" s="65" t="s">
        <v>479</v>
      </c>
      <c r="U523" s="65" t="s">
        <v>479</v>
      </c>
    </row>
    <row r="524" spans="1:21" ht="25.5" customHeight="1">
      <c r="A524" s="61" t="str">
        <f t="shared" si="52"/>
        <v> </v>
      </c>
      <c r="B524" s="88" t="s">
        <v>1397</v>
      </c>
      <c r="C524" s="72" t="s">
        <v>1398</v>
      </c>
      <c r="D524" s="67" t="s">
        <v>1175</v>
      </c>
      <c r="E524" s="324" t="s">
        <v>1224</v>
      </c>
      <c r="F524" s="324" t="s">
        <v>832</v>
      </c>
      <c r="G524" s="68" t="s">
        <v>356</v>
      </c>
      <c r="H524" s="246">
        <v>2136</v>
      </c>
      <c r="I524" s="69">
        <v>0.41</v>
      </c>
      <c r="J524" s="241">
        <f t="shared" si="50"/>
        <v>1260.2400000000002</v>
      </c>
      <c r="K524" s="267">
        <f>IF(J524=" "," ",IF(J524=0," ",J524/Currency!$C$11))</f>
        <v>1296.2764863196876</v>
      </c>
      <c r="L524" s="70">
        <f>IF(J524=" "," ",IF(J524=0," ",$J524*VLOOKUP($L$9,Currency!$A$3:$C$8,3,0)))</f>
        <v>828.7781139024071</v>
      </c>
      <c r="M524" s="63">
        <f t="shared" si="45"/>
        <v>0.46</v>
      </c>
      <c r="N524" s="265">
        <f t="shared" si="51"/>
        <v>1153</v>
      </c>
      <c r="O524" s="37"/>
      <c r="P524" s="65" t="s">
        <v>479</v>
      </c>
      <c r="Q524" s="65" t="s">
        <v>479</v>
      </c>
      <c r="R524" s="65" t="s">
        <v>479</v>
      </c>
      <c r="S524" s="65" t="s">
        <v>479</v>
      </c>
      <c r="T524" s="65" t="s">
        <v>479</v>
      </c>
      <c r="U524" s="65" t="s">
        <v>479</v>
      </c>
    </row>
    <row r="525" spans="1:21" ht="25.5" customHeight="1">
      <c r="A525" s="61" t="str">
        <f t="shared" si="52"/>
        <v> </v>
      </c>
      <c r="B525" s="88" t="s">
        <v>2582</v>
      </c>
      <c r="C525" s="72" t="s">
        <v>2583</v>
      </c>
      <c r="D525" s="67" t="s">
        <v>1175</v>
      </c>
      <c r="E525" s="324" t="s">
        <v>1224</v>
      </c>
      <c r="F525" s="324" t="s">
        <v>832</v>
      </c>
      <c r="G525" s="68" t="s">
        <v>356</v>
      </c>
      <c r="H525" s="246">
        <v>1602</v>
      </c>
      <c r="I525" s="69">
        <v>0.41</v>
      </c>
      <c r="J525" s="241">
        <f t="shared" si="50"/>
        <v>945.1800000000002</v>
      </c>
      <c r="K525" s="267">
        <f>IF(J525=" "," ",IF(J525=0," ",J525/Currency!$C$11))</f>
        <v>972.2073647397657</v>
      </c>
      <c r="L525" s="70">
        <f>IF(J525=" "," ",IF(J525=0," ",$J525*VLOOKUP($L$9,Currency!$A$3:$C$8,3,0)))</f>
        <v>621.5835854268054</v>
      </c>
      <c r="M525" s="63">
        <f t="shared" si="45"/>
        <v>0.46</v>
      </c>
      <c r="N525" s="265">
        <f t="shared" si="51"/>
        <v>865</v>
      </c>
      <c r="O525" s="37"/>
      <c r="P525" s="65" t="s">
        <v>479</v>
      </c>
      <c r="Q525" s="65" t="s">
        <v>479</v>
      </c>
      <c r="R525" s="65" t="s">
        <v>479</v>
      </c>
      <c r="S525" s="65" t="s">
        <v>479</v>
      </c>
      <c r="T525" s="65" t="s">
        <v>479</v>
      </c>
      <c r="U525" s="65" t="s">
        <v>479</v>
      </c>
    </row>
    <row r="526" spans="1:21" ht="25.5" customHeight="1">
      <c r="A526" s="61" t="str">
        <f t="shared" si="52"/>
        <v> </v>
      </c>
      <c r="B526" s="88" t="s">
        <v>1233</v>
      </c>
      <c r="C526" s="72" t="s">
        <v>1234</v>
      </c>
      <c r="D526" s="67" t="s">
        <v>1175</v>
      </c>
      <c r="E526" s="324" t="s">
        <v>1224</v>
      </c>
      <c r="F526" s="324" t="s">
        <v>832</v>
      </c>
      <c r="G526" s="68" t="s">
        <v>356</v>
      </c>
      <c r="H526" s="246">
        <v>1201</v>
      </c>
      <c r="I526" s="69">
        <v>0.41</v>
      </c>
      <c r="J526" s="241">
        <f t="shared" si="50"/>
        <v>708.5900000000001</v>
      </c>
      <c r="K526" s="267">
        <f>IF(J526=" "," ",IF(J526=0," ",J526/Currency!$C$11))</f>
        <v>728.852088047727</v>
      </c>
      <c r="L526" s="70">
        <f>IF(J526=" "," ",IF(J526=0," ",$J526*VLOOKUP($L$9,Currency!$A$3:$C$8,3,0)))</f>
        <v>465.9936867026175</v>
      </c>
      <c r="M526" s="63">
        <f t="shared" si="45"/>
        <v>0.46</v>
      </c>
      <c r="N526" s="265">
        <f t="shared" si="51"/>
        <v>649</v>
      </c>
      <c r="O526" s="37"/>
      <c r="P526" s="65" t="s">
        <v>479</v>
      </c>
      <c r="Q526" s="65" t="s">
        <v>479</v>
      </c>
      <c r="R526" s="65" t="s">
        <v>479</v>
      </c>
      <c r="S526" s="65" t="s">
        <v>479</v>
      </c>
      <c r="T526" s="65" t="s">
        <v>479</v>
      </c>
      <c r="U526" s="65" t="s">
        <v>479</v>
      </c>
    </row>
    <row r="527" spans="1:21" ht="25.5" customHeight="1">
      <c r="A527" s="61" t="str">
        <f t="shared" si="52"/>
        <v> </v>
      </c>
      <c r="B527" s="88" t="s">
        <v>1279</v>
      </c>
      <c r="C527" s="72" t="s">
        <v>1280</v>
      </c>
      <c r="D527" s="67" t="s">
        <v>1175</v>
      </c>
      <c r="E527" s="324" t="s">
        <v>1224</v>
      </c>
      <c r="F527" s="324" t="s">
        <v>832</v>
      </c>
      <c r="G527" s="68" t="s">
        <v>356</v>
      </c>
      <c r="H527" s="246">
        <v>33</v>
      </c>
      <c r="I527" s="69">
        <v>0.41</v>
      </c>
      <c r="J527" s="241">
        <f t="shared" si="50"/>
        <v>19.470000000000002</v>
      </c>
      <c r="K527" s="267">
        <f>IF(J527=" "," ",IF(J527=0," ",J527/Currency!$C$11))</f>
        <v>20.02674346842214</v>
      </c>
      <c r="L527" s="70">
        <f>IF(J527=" "," ",IF(J527=0," ",$J527*VLOOKUP($L$9,Currency!$A$3:$C$8,3,0)))</f>
        <v>12.804156254110222</v>
      </c>
      <c r="M527" s="63">
        <f aca="true" t="shared" si="53" ref="M527:M590">IF($H527=0," ",IF(H527=" "," ",IF(E527="A",46%,IF($E527="B",51%,IF($E527="C",51%,IF($E527="D",10%,0))))))</f>
        <v>0.46</v>
      </c>
      <c r="N527" s="265">
        <f t="shared" si="51"/>
        <v>18</v>
      </c>
      <c r="O527" s="37"/>
      <c r="P527" s="65" t="s">
        <v>479</v>
      </c>
      <c r="Q527" s="65" t="s">
        <v>479</v>
      </c>
      <c r="R527" s="65" t="s">
        <v>479</v>
      </c>
      <c r="S527" s="65" t="s">
        <v>479</v>
      </c>
      <c r="T527" s="65" t="s">
        <v>479</v>
      </c>
      <c r="U527" s="65" t="s">
        <v>479</v>
      </c>
    </row>
    <row r="528" spans="1:21" ht="25.5" customHeight="1">
      <c r="A528" s="61" t="str">
        <f t="shared" si="52"/>
        <v> </v>
      </c>
      <c r="B528" s="96"/>
      <c r="C528" s="101" t="s">
        <v>446</v>
      </c>
      <c r="D528" s="76"/>
      <c r="E528" s="324" t="s">
        <v>479</v>
      </c>
      <c r="F528" s="324" t="s">
        <v>479</v>
      </c>
      <c r="G528" s="68"/>
      <c r="H528" s="246" t="s">
        <v>479</v>
      </c>
      <c r="I528" s="77"/>
      <c r="J528" s="241" t="str">
        <f t="shared" si="50"/>
        <v> </v>
      </c>
      <c r="K528" s="267" t="str">
        <f>IF(J528=" "," ",IF(J528=0," ",J528/Currency!$C$11))</f>
        <v> </v>
      </c>
      <c r="L528" s="70" t="str">
        <f>IF(J528=" "," ",IF(J528=0," ",$J528*VLOOKUP($L$9,Currency!$A$3:$C$8,3,0)))</f>
        <v> </v>
      </c>
      <c r="M528" s="63" t="str">
        <f t="shared" si="53"/>
        <v> </v>
      </c>
      <c r="N528" s="265"/>
      <c r="O528" s="37"/>
      <c r="P528" s="65" t="s">
        <v>479</v>
      </c>
      <c r="Q528" s="65" t="s">
        <v>479</v>
      </c>
      <c r="R528" s="65" t="s">
        <v>479</v>
      </c>
      <c r="S528" s="65" t="s">
        <v>479</v>
      </c>
      <c r="T528" s="65" t="s">
        <v>479</v>
      </c>
      <c r="U528" s="65" t="s">
        <v>479</v>
      </c>
    </row>
    <row r="529" spans="1:21" ht="25.5" customHeight="1">
      <c r="A529" s="61" t="str">
        <f t="shared" si="52"/>
        <v> </v>
      </c>
      <c r="B529" s="96" t="s">
        <v>2297</v>
      </c>
      <c r="C529" s="72" t="s">
        <v>2298</v>
      </c>
      <c r="D529" s="67" t="s">
        <v>2504</v>
      </c>
      <c r="E529" s="324" t="s">
        <v>1224</v>
      </c>
      <c r="F529" s="324" t="s">
        <v>832</v>
      </c>
      <c r="G529" s="68" t="s">
        <v>356</v>
      </c>
      <c r="H529" s="246">
        <v>0</v>
      </c>
      <c r="I529" s="69">
        <v>0</v>
      </c>
      <c r="J529" s="241" t="str">
        <f t="shared" si="50"/>
        <v> </v>
      </c>
      <c r="K529" s="267" t="str">
        <f>IF(J529=" "," ",IF(J529=0," ",J529/Currency!$C$11))</f>
        <v> </v>
      </c>
      <c r="L529" s="70" t="str">
        <f>IF(J529=" "," ",IF(J529=0," ",$J529*VLOOKUP($L$9,Currency!$A$3:$C$8,3,0)))</f>
        <v> </v>
      </c>
      <c r="M529" s="63" t="str">
        <f t="shared" si="53"/>
        <v> </v>
      </c>
      <c r="N529" s="265" t="str">
        <f aca="true" t="shared" si="54" ref="N529:N543">IF(M529=" "," ",IF(M529=0," ",ROUND(H529*(1-M529),0)))</f>
        <v> </v>
      </c>
      <c r="O529" s="37"/>
      <c r="P529" s="65" t="s">
        <v>479</v>
      </c>
      <c r="Q529" s="65" t="s">
        <v>479</v>
      </c>
      <c r="R529" s="65" t="s">
        <v>479</v>
      </c>
      <c r="S529" s="65" t="s">
        <v>479</v>
      </c>
      <c r="T529" s="65" t="s">
        <v>479</v>
      </c>
      <c r="U529" s="65" t="s">
        <v>479</v>
      </c>
    </row>
    <row r="530" spans="1:21" ht="25.5" customHeight="1">
      <c r="A530" s="61" t="str">
        <f t="shared" si="52"/>
        <v> </v>
      </c>
      <c r="B530" s="96" t="s">
        <v>2299</v>
      </c>
      <c r="C530" s="72" t="s">
        <v>2300</v>
      </c>
      <c r="D530" s="67" t="s">
        <v>2504</v>
      </c>
      <c r="E530" s="324" t="s">
        <v>1224</v>
      </c>
      <c r="F530" s="324" t="s">
        <v>832</v>
      </c>
      <c r="G530" s="68" t="s">
        <v>356</v>
      </c>
      <c r="H530" s="246">
        <v>0</v>
      </c>
      <c r="I530" s="69">
        <v>0</v>
      </c>
      <c r="J530" s="241" t="str">
        <f t="shared" si="50"/>
        <v> </v>
      </c>
      <c r="K530" s="267" t="str">
        <f>IF(J530=" "," ",IF(J530=0," ",J530/Currency!$C$11))</f>
        <v> </v>
      </c>
      <c r="L530" s="70" t="str">
        <f>IF(J530=" "," ",IF(J530=0," ",$J530*VLOOKUP($L$9,Currency!$A$3:$C$8,3,0)))</f>
        <v> </v>
      </c>
      <c r="M530" s="63" t="str">
        <f t="shared" si="53"/>
        <v> </v>
      </c>
      <c r="N530" s="265" t="str">
        <f t="shared" si="54"/>
        <v> </v>
      </c>
      <c r="O530" s="37"/>
      <c r="P530" s="65" t="s">
        <v>479</v>
      </c>
      <c r="Q530" s="65" t="s">
        <v>479</v>
      </c>
      <c r="R530" s="65" t="s">
        <v>479</v>
      </c>
      <c r="S530" s="65" t="s">
        <v>479</v>
      </c>
      <c r="T530" s="65" t="s">
        <v>479</v>
      </c>
      <c r="U530" s="65" t="s">
        <v>479</v>
      </c>
    </row>
    <row r="531" spans="1:21" ht="25.5" customHeight="1">
      <c r="A531" s="61" t="str">
        <f t="shared" si="52"/>
        <v> </v>
      </c>
      <c r="B531" s="96" t="s">
        <v>2301</v>
      </c>
      <c r="C531" s="72" t="s">
        <v>2302</v>
      </c>
      <c r="D531" s="67" t="s">
        <v>2504</v>
      </c>
      <c r="E531" s="324" t="s">
        <v>1224</v>
      </c>
      <c r="F531" s="324" t="s">
        <v>832</v>
      </c>
      <c r="G531" s="68" t="s">
        <v>356</v>
      </c>
      <c r="H531" s="246">
        <v>0</v>
      </c>
      <c r="I531" s="69">
        <v>0</v>
      </c>
      <c r="J531" s="241" t="str">
        <f t="shared" si="50"/>
        <v> </v>
      </c>
      <c r="K531" s="267" t="str">
        <f>IF(J531=" "," ",IF(J531=0," ",J531/Currency!$C$11))</f>
        <v> </v>
      </c>
      <c r="L531" s="70" t="str">
        <f>IF(J531=" "," ",IF(J531=0," ",$J531*VLOOKUP($L$9,Currency!$A$3:$C$8,3,0)))</f>
        <v> </v>
      </c>
      <c r="M531" s="63" t="str">
        <f t="shared" si="53"/>
        <v> </v>
      </c>
      <c r="N531" s="265" t="str">
        <f t="shared" si="54"/>
        <v> </v>
      </c>
      <c r="O531" s="37"/>
      <c r="P531" s="65" t="s">
        <v>479</v>
      </c>
      <c r="Q531" s="65" t="s">
        <v>479</v>
      </c>
      <c r="R531" s="65" t="s">
        <v>479</v>
      </c>
      <c r="S531" s="65" t="s">
        <v>479</v>
      </c>
      <c r="T531" s="65" t="s">
        <v>479</v>
      </c>
      <c r="U531" s="65" t="s">
        <v>479</v>
      </c>
    </row>
    <row r="532" spans="1:21" ht="25.5" customHeight="1">
      <c r="A532" s="61" t="str">
        <f t="shared" si="52"/>
        <v> </v>
      </c>
      <c r="B532" s="88" t="s">
        <v>1999</v>
      </c>
      <c r="C532" s="88" t="s">
        <v>2326</v>
      </c>
      <c r="D532" s="76" t="s">
        <v>2504</v>
      </c>
      <c r="E532" s="324" t="s">
        <v>1224</v>
      </c>
      <c r="F532" s="324" t="s">
        <v>832</v>
      </c>
      <c r="G532" s="68" t="s">
        <v>356</v>
      </c>
      <c r="H532" s="246">
        <v>0</v>
      </c>
      <c r="I532" s="77">
        <v>0</v>
      </c>
      <c r="J532" s="241" t="str">
        <f t="shared" si="50"/>
        <v> </v>
      </c>
      <c r="K532" s="267" t="str">
        <f>IF(J532=" "," ",IF(J532=0," ",J532/Currency!$C$11))</f>
        <v> </v>
      </c>
      <c r="L532" s="70" t="str">
        <f>IF(J532=" "," ",IF(J532=0," ",$J532*VLOOKUP($L$9,Currency!$A$3:$C$8,3,0)))</f>
        <v> </v>
      </c>
      <c r="M532" s="63" t="str">
        <f t="shared" si="53"/>
        <v> </v>
      </c>
      <c r="N532" s="265" t="str">
        <f t="shared" si="54"/>
        <v> </v>
      </c>
      <c r="O532" s="37"/>
      <c r="P532" s="65" t="s">
        <v>479</v>
      </c>
      <c r="Q532" s="65" t="s">
        <v>479</v>
      </c>
      <c r="R532" s="65" t="s">
        <v>479</v>
      </c>
      <c r="S532" s="65" t="s">
        <v>479</v>
      </c>
      <c r="T532" s="65" t="s">
        <v>479</v>
      </c>
      <c r="U532" s="65" t="s">
        <v>479</v>
      </c>
    </row>
    <row r="533" spans="1:21" ht="25.5" customHeight="1">
      <c r="A533" s="61" t="str">
        <f t="shared" si="52"/>
        <v> </v>
      </c>
      <c r="B533" s="88" t="s">
        <v>2000</v>
      </c>
      <c r="C533" s="88" t="s">
        <v>2327</v>
      </c>
      <c r="D533" s="76" t="s">
        <v>2504</v>
      </c>
      <c r="E533" s="324" t="s">
        <v>1224</v>
      </c>
      <c r="F533" s="324" t="s">
        <v>832</v>
      </c>
      <c r="G533" s="68" t="s">
        <v>356</v>
      </c>
      <c r="H533" s="246">
        <v>0</v>
      </c>
      <c r="I533" s="77">
        <v>0</v>
      </c>
      <c r="J533" s="241" t="str">
        <f t="shared" si="50"/>
        <v> </v>
      </c>
      <c r="K533" s="267" t="str">
        <f>IF(J533=" "," ",IF(J533=0," ",J533/Currency!$C$11))</f>
        <v> </v>
      </c>
      <c r="L533" s="70" t="str">
        <f>IF(J533=" "," ",IF(J533=0," ",$J533*VLOOKUP($L$9,Currency!$A$3:$C$8,3,0)))</f>
        <v> </v>
      </c>
      <c r="M533" s="63" t="str">
        <f t="shared" si="53"/>
        <v> </v>
      </c>
      <c r="N533" s="265" t="str">
        <f t="shared" si="54"/>
        <v> </v>
      </c>
      <c r="O533" s="37"/>
      <c r="P533" s="65" t="s">
        <v>479</v>
      </c>
      <c r="Q533" s="65" t="s">
        <v>479</v>
      </c>
      <c r="R533" s="65" t="s">
        <v>479</v>
      </c>
      <c r="S533" s="65" t="s">
        <v>479</v>
      </c>
      <c r="T533" s="65" t="s">
        <v>479</v>
      </c>
      <c r="U533" s="65" t="s">
        <v>479</v>
      </c>
    </row>
    <row r="534" spans="1:21" ht="25.5" customHeight="1">
      <c r="A534" s="61" t="str">
        <f t="shared" si="52"/>
        <v> </v>
      </c>
      <c r="B534" s="88" t="s">
        <v>2586</v>
      </c>
      <c r="C534" s="88" t="s">
        <v>2587</v>
      </c>
      <c r="D534" s="76" t="s">
        <v>2504</v>
      </c>
      <c r="E534" s="324" t="s">
        <v>1224</v>
      </c>
      <c r="F534" s="324" t="s">
        <v>832</v>
      </c>
      <c r="G534" s="68" t="s">
        <v>356</v>
      </c>
      <c r="H534" s="246">
        <v>0</v>
      </c>
      <c r="I534" s="77">
        <v>0</v>
      </c>
      <c r="J534" s="241" t="str">
        <f t="shared" si="50"/>
        <v> </v>
      </c>
      <c r="K534" s="267" t="str">
        <f>IF(J534=" "," ",IF(J534=0," ",J534/Currency!$C$11))</f>
        <v> </v>
      </c>
      <c r="L534" s="70" t="str">
        <f>IF(J534=" "," ",IF(J534=0," ",$J534*VLOOKUP($L$9,Currency!$A$3:$C$8,3,0)))</f>
        <v> </v>
      </c>
      <c r="M534" s="63" t="str">
        <f t="shared" si="53"/>
        <v> </v>
      </c>
      <c r="N534" s="265" t="str">
        <f t="shared" si="54"/>
        <v> </v>
      </c>
      <c r="O534" s="37"/>
      <c r="P534" s="65" t="s">
        <v>479</v>
      </c>
      <c r="Q534" s="65" t="s">
        <v>479</v>
      </c>
      <c r="R534" s="65" t="s">
        <v>479</v>
      </c>
      <c r="S534" s="65" t="s">
        <v>479</v>
      </c>
      <c r="T534" s="65" t="s">
        <v>479</v>
      </c>
      <c r="U534" s="65" t="s">
        <v>479</v>
      </c>
    </row>
    <row r="535" spans="1:21" ht="25.5" customHeight="1">
      <c r="A535" s="61" t="str">
        <f t="shared" si="52"/>
        <v> </v>
      </c>
      <c r="B535" s="88" t="s">
        <v>2588</v>
      </c>
      <c r="C535" s="88" t="s">
        <v>2589</v>
      </c>
      <c r="D535" s="76" t="s">
        <v>2504</v>
      </c>
      <c r="E535" s="324" t="s">
        <v>1224</v>
      </c>
      <c r="F535" s="324" t="s">
        <v>832</v>
      </c>
      <c r="G535" s="68" t="s">
        <v>356</v>
      </c>
      <c r="H535" s="246">
        <v>0</v>
      </c>
      <c r="I535" s="77">
        <v>0</v>
      </c>
      <c r="J535" s="241" t="str">
        <f t="shared" si="50"/>
        <v> </v>
      </c>
      <c r="K535" s="267" t="str">
        <f>IF(J535=" "," ",IF(J535=0," ",J535/Currency!$C$11))</f>
        <v> </v>
      </c>
      <c r="L535" s="70" t="str">
        <f>IF(J535=" "," ",IF(J535=0," ",$J535*VLOOKUP($L$9,Currency!$A$3:$C$8,3,0)))</f>
        <v> </v>
      </c>
      <c r="M535" s="63" t="str">
        <f t="shared" si="53"/>
        <v> </v>
      </c>
      <c r="N535" s="265" t="str">
        <f t="shared" si="54"/>
        <v> </v>
      </c>
      <c r="O535" s="37"/>
      <c r="P535" s="65" t="s">
        <v>479</v>
      </c>
      <c r="Q535" s="65" t="s">
        <v>479</v>
      </c>
      <c r="R535" s="65" t="s">
        <v>479</v>
      </c>
      <c r="S535" s="65" t="s">
        <v>479</v>
      </c>
      <c r="T535" s="65" t="s">
        <v>479</v>
      </c>
      <c r="U535" s="65" t="s">
        <v>479</v>
      </c>
    </row>
    <row r="536" spans="1:21" ht="25.5" customHeight="1">
      <c r="A536" s="61" t="str">
        <f t="shared" si="52"/>
        <v> </v>
      </c>
      <c r="B536" s="88" t="s">
        <v>2053</v>
      </c>
      <c r="C536" s="88" t="s">
        <v>2329</v>
      </c>
      <c r="D536" s="76" t="s">
        <v>2504</v>
      </c>
      <c r="E536" s="324" t="s">
        <v>1224</v>
      </c>
      <c r="F536" s="324" t="s">
        <v>832</v>
      </c>
      <c r="G536" s="68" t="s">
        <v>356</v>
      </c>
      <c r="H536" s="246">
        <v>0</v>
      </c>
      <c r="I536" s="77">
        <v>0</v>
      </c>
      <c r="J536" s="241" t="str">
        <f t="shared" si="50"/>
        <v> </v>
      </c>
      <c r="K536" s="267" t="str">
        <f>IF(J536=" "," ",IF(J536=0," ",J536/Currency!$C$11))</f>
        <v> </v>
      </c>
      <c r="L536" s="70" t="str">
        <f>IF(J536=" "," ",IF(J536=0," ",$J536*VLOOKUP($L$9,Currency!$A$3:$C$8,3,0)))</f>
        <v> </v>
      </c>
      <c r="M536" s="63" t="str">
        <f t="shared" si="53"/>
        <v> </v>
      </c>
      <c r="N536" s="265" t="str">
        <f t="shared" si="54"/>
        <v> </v>
      </c>
      <c r="O536" s="37"/>
      <c r="P536" s="65" t="s">
        <v>479</v>
      </c>
      <c r="Q536" s="65" t="s">
        <v>479</v>
      </c>
      <c r="R536" s="65" t="s">
        <v>479</v>
      </c>
      <c r="S536" s="65" t="s">
        <v>479</v>
      </c>
      <c r="T536" s="65" t="s">
        <v>479</v>
      </c>
      <c r="U536" s="65" t="s">
        <v>479</v>
      </c>
    </row>
    <row r="537" spans="1:21" ht="25.5" customHeight="1">
      <c r="A537" s="61" t="str">
        <f t="shared" si="52"/>
        <v> </v>
      </c>
      <c r="B537" s="96" t="s">
        <v>2303</v>
      </c>
      <c r="C537" s="72" t="s">
        <v>2304</v>
      </c>
      <c r="D537" s="67" t="s">
        <v>2504</v>
      </c>
      <c r="E537" s="324" t="s">
        <v>1224</v>
      </c>
      <c r="F537" s="324" t="s">
        <v>832</v>
      </c>
      <c r="G537" s="68" t="s">
        <v>356</v>
      </c>
      <c r="H537" s="246">
        <v>0</v>
      </c>
      <c r="I537" s="69">
        <v>0</v>
      </c>
      <c r="J537" s="241" t="str">
        <f t="shared" si="50"/>
        <v> </v>
      </c>
      <c r="K537" s="267" t="str">
        <f>IF(J537=" "," ",IF(J537=0," ",J537/Currency!$C$11))</f>
        <v> </v>
      </c>
      <c r="L537" s="70" t="str">
        <f>IF(J537=" "," ",IF(J537=0," ",$J537*VLOOKUP($L$9,Currency!$A$3:$C$8,3,0)))</f>
        <v> </v>
      </c>
      <c r="M537" s="63" t="str">
        <f t="shared" si="53"/>
        <v> </v>
      </c>
      <c r="N537" s="265" t="str">
        <f t="shared" si="54"/>
        <v> </v>
      </c>
      <c r="O537" s="37"/>
      <c r="P537" s="65" t="s">
        <v>479</v>
      </c>
      <c r="Q537" s="65" t="s">
        <v>479</v>
      </c>
      <c r="R537" s="65" t="s">
        <v>479</v>
      </c>
      <c r="S537" s="65" t="s">
        <v>479</v>
      </c>
      <c r="T537" s="65" t="s">
        <v>479</v>
      </c>
      <c r="U537" s="65" t="s">
        <v>479</v>
      </c>
    </row>
    <row r="538" spans="1:26" s="88" customFormat="1" ht="25.5" customHeight="1">
      <c r="A538" s="61" t="str">
        <f t="shared" si="52"/>
        <v> </v>
      </c>
      <c r="B538" s="96" t="s">
        <v>2305</v>
      </c>
      <c r="C538" s="72" t="s">
        <v>216</v>
      </c>
      <c r="D538" s="67" t="s">
        <v>2504</v>
      </c>
      <c r="E538" s="324" t="s">
        <v>1224</v>
      </c>
      <c r="F538" s="324" t="s">
        <v>832</v>
      </c>
      <c r="G538" s="68" t="s">
        <v>356</v>
      </c>
      <c r="H538" s="246">
        <v>0</v>
      </c>
      <c r="I538" s="69">
        <v>0</v>
      </c>
      <c r="J538" s="241" t="str">
        <f t="shared" si="50"/>
        <v> </v>
      </c>
      <c r="K538" s="267" t="str">
        <f>IF(J538=" "," ",IF(J538=0," ",J538/Currency!$C$11))</f>
        <v> </v>
      </c>
      <c r="L538" s="70" t="str">
        <f>IF(J538=" "," ",IF(J538=0," ",$J538*VLOOKUP($L$9,Currency!$A$3:$C$8,3,0)))</f>
        <v> </v>
      </c>
      <c r="M538" s="63" t="str">
        <f t="shared" si="53"/>
        <v> </v>
      </c>
      <c r="N538" s="265" t="str">
        <f t="shared" si="54"/>
        <v> </v>
      </c>
      <c r="O538" s="37"/>
      <c r="P538" s="65" t="s">
        <v>479</v>
      </c>
      <c r="Q538" s="65" t="s">
        <v>479</v>
      </c>
      <c r="R538" s="65" t="s">
        <v>479</v>
      </c>
      <c r="S538" s="65" t="s">
        <v>479</v>
      </c>
      <c r="T538" s="65" t="s">
        <v>479</v>
      </c>
      <c r="U538" s="65" t="s">
        <v>479</v>
      </c>
      <c r="V538" s="56"/>
      <c r="W538" s="56"/>
      <c r="X538" s="56"/>
      <c r="Y538" s="56"/>
      <c r="Z538" s="56"/>
    </row>
    <row r="539" spans="1:21" ht="25.5" customHeight="1">
      <c r="A539" s="61" t="str">
        <f t="shared" si="52"/>
        <v> </v>
      </c>
      <c r="B539" s="96" t="s">
        <v>217</v>
      </c>
      <c r="C539" s="72" t="s">
        <v>218</v>
      </c>
      <c r="D539" s="67" t="s">
        <v>2504</v>
      </c>
      <c r="E539" s="324" t="s">
        <v>1224</v>
      </c>
      <c r="F539" s="324" t="s">
        <v>832</v>
      </c>
      <c r="G539" s="68" t="s">
        <v>356</v>
      </c>
      <c r="H539" s="246">
        <v>0</v>
      </c>
      <c r="I539" s="69">
        <v>0</v>
      </c>
      <c r="J539" s="241" t="str">
        <f t="shared" si="50"/>
        <v> </v>
      </c>
      <c r="K539" s="267" t="str">
        <f>IF(J539=" "," ",IF(J539=0," ",J539/Currency!$C$11))</f>
        <v> </v>
      </c>
      <c r="L539" s="70" t="str">
        <f>IF(J539=" "," ",IF(J539=0," ",$J539*VLOOKUP($L$9,Currency!$A$3:$C$8,3,0)))</f>
        <v> </v>
      </c>
      <c r="M539" s="63" t="str">
        <f t="shared" si="53"/>
        <v> </v>
      </c>
      <c r="N539" s="265" t="str">
        <f t="shared" si="54"/>
        <v> </v>
      </c>
      <c r="O539" s="37"/>
      <c r="P539" s="65" t="s">
        <v>479</v>
      </c>
      <c r="Q539" s="65" t="s">
        <v>479</v>
      </c>
      <c r="R539" s="65" t="s">
        <v>479</v>
      </c>
      <c r="S539" s="65" t="s">
        <v>479</v>
      </c>
      <c r="T539" s="65" t="s">
        <v>479</v>
      </c>
      <c r="U539" s="65" t="s">
        <v>479</v>
      </c>
    </row>
    <row r="540" spans="1:21" ht="25.5" customHeight="1">
      <c r="A540" s="61" t="str">
        <f t="shared" si="52"/>
        <v> </v>
      </c>
      <c r="B540" s="88" t="s">
        <v>2054</v>
      </c>
      <c r="C540" s="88" t="s">
        <v>2295</v>
      </c>
      <c r="D540" s="76" t="s">
        <v>2504</v>
      </c>
      <c r="E540" s="324" t="s">
        <v>1224</v>
      </c>
      <c r="F540" s="324" t="s">
        <v>832</v>
      </c>
      <c r="G540" s="68" t="s">
        <v>356</v>
      </c>
      <c r="H540" s="246">
        <v>0</v>
      </c>
      <c r="I540" s="77">
        <v>0</v>
      </c>
      <c r="J540" s="241" t="str">
        <f t="shared" si="50"/>
        <v> </v>
      </c>
      <c r="K540" s="267" t="str">
        <f>IF(J540=" "," ",IF(J540=0," ",J540/Currency!$C$11))</f>
        <v> </v>
      </c>
      <c r="L540" s="70" t="str">
        <f>IF(J540=" "," ",IF(J540=0," ",$J540*VLOOKUP($L$9,Currency!$A$3:$C$8,3,0)))</f>
        <v> </v>
      </c>
      <c r="M540" s="63" t="str">
        <f t="shared" si="53"/>
        <v> </v>
      </c>
      <c r="N540" s="265" t="str">
        <f t="shared" si="54"/>
        <v> </v>
      </c>
      <c r="O540" s="37"/>
      <c r="P540" s="65" t="s">
        <v>479</v>
      </c>
      <c r="Q540" s="65" t="s">
        <v>479</v>
      </c>
      <c r="R540" s="65" t="s">
        <v>479</v>
      </c>
      <c r="S540" s="65" t="s">
        <v>479</v>
      </c>
      <c r="T540" s="65" t="s">
        <v>479</v>
      </c>
      <c r="U540" s="65" t="s">
        <v>479</v>
      </c>
    </row>
    <row r="541" spans="1:21" ht="25.5" customHeight="1">
      <c r="A541" s="61" t="str">
        <f t="shared" si="52"/>
        <v> </v>
      </c>
      <c r="B541" s="88" t="s">
        <v>2055</v>
      </c>
      <c r="C541" s="88" t="s">
        <v>2296</v>
      </c>
      <c r="D541" s="76" t="s">
        <v>2504</v>
      </c>
      <c r="E541" s="324" t="s">
        <v>1224</v>
      </c>
      <c r="F541" s="324" t="s">
        <v>832</v>
      </c>
      <c r="G541" s="68" t="s">
        <v>356</v>
      </c>
      <c r="H541" s="246">
        <v>0</v>
      </c>
      <c r="I541" s="77">
        <v>0</v>
      </c>
      <c r="J541" s="241" t="str">
        <f t="shared" si="50"/>
        <v> </v>
      </c>
      <c r="K541" s="267" t="str">
        <f>IF(J541=" "," ",IF(J541=0," ",J541/Currency!$C$11))</f>
        <v> </v>
      </c>
      <c r="L541" s="70" t="str">
        <f>IF(J541=" "," ",IF(J541=0," ",$J541*VLOOKUP($L$9,Currency!$A$3:$C$8,3,0)))</f>
        <v> </v>
      </c>
      <c r="M541" s="63" t="str">
        <f t="shared" si="53"/>
        <v> </v>
      </c>
      <c r="N541" s="265" t="str">
        <f t="shared" si="54"/>
        <v> </v>
      </c>
      <c r="O541" s="37"/>
      <c r="P541" s="65" t="s">
        <v>479</v>
      </c>
      <c r="Q541" s="65" t="s">
        <v>479</v>
      </c>
      <c r="R541" s="65" t="s">
        <v>479</v>
      </c>
      <c r="S541" s="65" t="s">
        <v>479</v>
      </c>
      <c r="T541" s="65" t="s">
        <v>479</v>
      </c>
      <c r="U541" s="65" t="s">
        <v>479</v>
      </c>
    </row>
    <row r="542" spans="1:21" ht="25.5" customHeight="1">
      <c r="A542" s="61" t="str">
        <f t="shared" si="52"/>
        <v> </v>
      </c>
      <c r="B542" s="96" t="s">
        <v>2540</v>
      </c>
      <c r="C542" s="72" t="s">
        <v>2541</v>
      </c>
      <c r="D542" s="67" t="s">
        <v>2504</v>
      </c>
      <c r="E542" s="324" t="s">
        <v>1224</v>
      </c>
      <c r="F542" s="324" t="s">
        <v>832</v>
      </c>
      <c r="G542" s="68" t="s">
        <v>356</v>
      </c>
      <c r="H542" s="246">
        <v>0</v>
      </c>
      <c r="I542" s="69">
        <v>0</v>
      </c>
      <c r="J542" s="241" t="str">
        <f t="shared" si="50"/>
        <v> </v>
      </c>
      <c r="K542" s="267" t="str">
        <f>IF(J542=" "," ",IF(J542=0," ",J542/Currency!$C$11))</f>
        <v> </v>
      </c>
      <c r="L542" s="70" t="str">
        <f>IF(J542=" "," ",IF(J542=0," ",$J542*VLOOKUP($L$9,Currency!$A$3:$C$8,3,0)))</f>
        <v> </v>
      </c>
      <c r="M542" s="63" t="str">
        <f t="shared" si="53"/>
        <v> </v>
      </c>
      <c r="N542" s="265" t="str">
        <f t="shared" si="54"/>
        <v> </v>
      </c>
      <c r="O542" s="37"/>
      <c r="P542" s="65" t="s">
        <v>479</v>
      </c>
      <c r="Q542" s="65" t="s">
        <v>479</v>
      </c>
      <c r="R542" s="65" t="s">
        <v>479</v>
      </c>
      <c r="S542" s="65" t="s">
        <v>479</v>
      </c>
      <c r="T542" s="65" t="s">
        <v>479</v>
      </c>
      <c r="U542" s="65" t="s">
        <v>479</v>
      </c>
    </row>
    <row r="543" spans="1:21" ht="25.5" customHeight="1">
      <c r="A543" s="61" t="str">
        <f t="shared" si="52"/>
        <v> </v>
      </c>
      <c r="B543" s="96" t="s">
        <v>2542</v>
      </c>
      <c r="C543" s="72" t="s">
        <v>2543</v>
      </c>
      <c r="D543" s="67" t="s">
        <v>2504</v>
      </c>
      <c r="E543" s="324" t="s">
        <v>1224</v>
      </c>
      <c r="F543" s="324" t="s">
        <v>832</v>
      </c>
      <c r="G543" s="68" t="s">
        <v>356</v>
      </c>
      <c r="H543" s="246">
        <v>0</v>
      </c>
      <c r="I543" s="69">
        <v>0</v>
      </c>
      <c r="J543" s="241" t="str">
        <f t="shared" si="50"/>
        <v> </v>
      </c>
      <c r="K543" s="267" t="str">
        <f>IF(J543=" "," ",IF(J543=0," ",J543/Currency!$C$11))</f>
        <v> </v>
      </c>
      <c r="L543" s="70" t="str">
        <f>IF(J543=" "," ",IF(J543=0," ",$J543*VLOOKUP($L$9,Currency!$A$3:$C$8,3,0)))</f>
        <v> </v>
      </c>
      <c r="M543" s="63" t="str">
        <f t="shared" si="53"/>
        <v> </v>
      </c>
      <c r="N543" s="265" t="str">
        <f t="shared" si="54"/>
        <v> </v>
      </c>
      <c r="O543" s="37"/>
      <c r="P543" s="65" t="s">
        <v>479</v>
      </c>
      <c r="Q543" s="65" t="s">
        <v>479</v>
      </c>
      <c r="R543" s="65" t="s">
        <v>479</v>
      </c>
      <c r="S543" s="65" t="s">
        <v>479</v>
      </c>
      <c r="T543" s="65" t="s">
        <v>479</v>
      </c>
      <c r="U543" s="65" t="s">
        <v>479</v>
      </c>
    </row>
    <row r="544" spans="1:21" ht="25.5" customHeight="1">
      <c r="A544" s="61" t="str">
        <f t="shared" si="52"/>
        <v> </v>
      </c>
      <c r="B544" s="96" t="s">
        <v>547</v>
      </c>
      <c r="C544" s="72" t="s">
        <v>2541</v>
      </c>
      <c r="D544" s="67" t="s">
        <v>2504</v>
      </c>
      <c r="E544" s="324" t="s">
        <v>1224</v>
      </c>
      <c r="F544" s="324" t="s">
        <v>832</v>
      </c>
      <c r="G544" s="68" t="s">
        <v>356</v>
      </c>
      <c r="H544" s="246">
        <v>0</v>
      </c>
      <c r="I544" s="69">
        <v>0</v>
      </c>
      <c r="J544" s="241" t="str">
        <f>IF(H544=" "," ",IF(H544=0," ",H544*(1-I544)))</f>
        <v> </v>
      </c>
      <c r="K544" s="267" t="str">
        <f>IF(J544=" "," ",IF(J544=0," ",J544/Currency!$C$11))</f>
        <v> </v>
      </c>
      <c r="L544" s="70" t="str">
        <f>IF(J544=" "," ",IF(J544=0," ",$J544*VLOOKUP($L$9,Currency!$A$3:$C$8,3,0)))</f>
        <v> </v>
      </c>
      <c r="M544" s="63" t="str">
        <f t="shared" si="53"/>
        <v> </v>
      </c>
      <c r="N544" s="265" t="str">
        <f>IF(M544=" "," ",IF(M544=0," ",ROUND(H544*(1-M544),0)))</f>
        <v> </v>
      </c>
      <c r="O544" s="37"/>
      <c r="P544" s="65" t="s">
        <v>479</v>
      </c>
      <c r="Q544" s="65" t="s">
        <v>479</v>
      </c>
      <c r="R544" s="65" t="s">
        <v>479</v>
      </c>
      <c r="S544" s="65" t="s">
        <v>479</v>
      </c>
      <c r="T544" s="65" t="s">
        <v>479</v>
      </c>
      <c r="U544" s="65" t="s">
        <v>479</v>
      </c>
    </row>
    <row r="545" spans="1:21" ht="25.5" customHeight="1">
      <c r="A545" s="61" t="str">
        <f t="shared" si="52"/>
        <v> </v>
      </c>
      <c r="B545" s="96" t="s">
        <v>548</v>
      </c>
      <c r="C545" s="72" t="s">
        <v>2543</v>
      </c>
      <c r="D545" s="67" t="s">
        <v>2504</v>
      </c>
      <c r="E545" s="324" t="s">
        <v>1224</v>
      </c>
      <c r="F545" s="324" t="s">
        <v>832</v>
      </c>
      <c r="G545" s="68" t="s">
        <v>356</v>
      </c>
      <c r="H545" s="246">
        <v>0</v>
      </c>
      <c r="I545" s="69">
        <v>0</v>
      </c>
      <c r="J545" s="241" t="str">
        <f>IF(H545=" "," ",IF(H545=0," ",H545*(1-I545)))</f>
        <v> </v>
      </c>
      <c r="K545" s="267" t="str">
        <f>IF(J545=" "," ",IF(J545=0," ",J545/Currency!$C$11))</f>
        <v> </v>
      </c>
      <c r="L545" s="70" t="str">
        <f>IF(J545=" "," ",IF(J545=0," ",$J545*VLOOKUP($L$9,Currency!$A$3:$C$8,3,0)))</f>
        <v> </v>
      </c>
      <c r="M545" s="63" t="str">
        <f t="shared" si="53"/>
        <v> </v>
      </c>
      <c r="N545" s="265" t="str">
        <f>IF(M545=" "," ",IF(M545=0," ",ROUND(H545*(1-M545),0)))</f>
        <v> </v>
      </c>
      <c r="O545" s="37"/>
      <c r="P545" s="65" t="s">
        <v>479</v>
      </c>
      <c r="Q545" s="65" t="s">
        <v>479</v>
      </c>
      <c r="R545" s="65" t="s">
        <v>479</v>
      </c>
      <c r="S545" s="65" t="s">
        <v>479</v>
      </c>
      <c r="T545" s="65" t="s">
        <v>479</v>
      </c>
      <c r="U545" s="65" t="s">
        <v>479</v>
      </c>
    </row>
    <row r="546" spans="1:26" s="97" customFormat="1" ht="28.5" customHeight="1">
      <c r="A546" s="61" t="str">
        <f t="shared" si="52"/>
        <v> </v>
      </c>
      <c r="B546" s="75"/>
      <c r="C546" s="101" t="s">
        <v>447</v>
      </c>
      <c r="D546" s="76"/>
      <c r="E546" s="324" t="s">
        <v>479</v>
      </c>
      <c r="F546" s="324" t="s">
        <v>479</v>
      </c>
      <c r="G546" s="68"/>
      <c r="H546" s="246" t="s">
        <v>479</v>
      </c>
      <c r="I546" s="77"/>
      <c r="J546" s="241" t="str">
        <f t="shared" si="50"/>
        <v> </v>
      </c>
      <c r="K546" s="267" t="str">
        <f>IF(J546=" "," ",IF(J546=0," ",J546/Currency!$C$11))</f>
        <v> </v>
      </c>
      <c r="L546" s="70" t="str">
        <f>IF(J546=" "," ",IF(J546=0," ",$J546*VLOOKUP($L$9,Currency!$A$3:$C$8,3,0)))</f>
        <v> </v>
      </c>
      <c r="M546" s="63" t="str">
        <f t="shared" si="53"/>
        <v> </v>
      </c>
      <c r="N546" s="265"/>
      <c r="O546" s="37"/>
      <c r="P546" s="65" t="s">
        <v>479</v>
      </c>
      <c r="Q546" s="65" t="s">
        <v>479</v>
      </c>
      <c r="R546" s="65" t="s">
        <v>479</v>
      </c>
      <c r="S546" s="65" t="s">
        <v>479</v>
      </c>
      <c r="T546" s="65" t="s">
        <v>479</v>
      </c>
      <c r="U546" s="65" t="s">
        <v>479</v>
      </c>
      <c r="V546" s="56"/>
      <c r="W546" s="56"/>
      <c r="X546" s="56"/>
      <c r="Y546" s="56"/>
      <c r="Z546" s="56"/>
    </row>
    <row r="547" spans="1:26" s="97" customFormat="1" ht="25.5" customHeight="1">
      <c r="A547" s="61" t="str">
        <f t="shared" si="52"/>
        <v> </v>
      </c>
      <c r="B547" s="75" t="s">
        <v>2571</v>
      </c>
      <c r="C547" s="88" t="s">
        <v>2572</v>
      </c>
      <c r="D547" s="67" t="s">
        <v>1175</v>
      </c>
      <c r="E547" s="324" t="s">
        <v>1224</v>
      </c>
      <c r="F547" s="324" t="s">
        <v>832</v>
      </c>
      <c r="G547" s="68" t="s">
        <v>356</v>
      </c>
      <c r="H547" s="246">
        <v>1335</v>
      </c>
      <c r="I547" s="69">
        <v>0.41</v>
      </c>
      <c r="J547" s="241">
        <f t="shared" si="50"/>
        <v>787.6500000000001</v>
      </c>
      <c r="K547" s="267">
        <f>IF(J547=" "," ",IF(J547=0," ",J547/Currency!$C$11))</f>
        <v>810.1728039498047</v>
      </c>
      <c r="L547" s="70">
        <f>IF(J547=" "," ",IF(J547=0," ",$J547*VLOOKUP($L$9,Currency!$A$3:$C$8,3,0)))</f>
        <v>517.9863211890045</v>
      </c>
      <c r="M547" s="63">
        <f t="shared" si="53"/>
        <v>0.46</v>
      </c>
      <c r="N547" s="265">
        <f aca="true" t="shared" si="55" ref="N547:N601">IF(M547=" "," ",IF(M547=0," ",ROUND(H547*(1-M547),0)))</f>
        <v>721</v>
      </c>
      <c r="O547" s="37"/>
      <c r="P547" s="65" t="s">
        <v>479</v>
      </c>
      <c r="Q547" s="65" t="s">
        <v>479</v>
      </c>
      <c r="R547" s="65" t="s">
        <v>479</v>
      </c>
      <c r="S547" s="65" t="s">
        <v>479</v>
      </c>
      <c r="T547" s="65" t="s">
        <v>479</v>
      </c>
      <c r="U547" s="65" t="s">
        <v>479</v>
      </c>
      <c r="V547" s="56"/>
      <c r="W547" s="56"/>
      <c r="X547" s="56"/>
      <c r="Y547" s="56"/>
      <c r="Z547" s="56"/>
    </row>
    <row r="548" spans="1:26" s="97" customFormat="1" ht="25.5" customHeight="1">
      <c r="A548" s="61" t="str">
        <f t="shared" si="52"/>
        <v> </v>
      </c>
      <c r="B548" s="75" t="s">
        <v>2573</v>
      </c>
      <c r="C548" s="88" t="s">
        <v>2574</v>
      </c>
      <c r="D548" s="67" t="s">
        <v>1175</v>
      </c>
      <c r="E548" s="324" t="s">
        <v>1224</v>
      </c>
      <c r="F548" s="324" t="s">
        <v>832</v>
      </c>
      <c r="G548" s="68" t="s">
        <v>356</v>
      </c>
      <c r="H548" s="246">
        <v>4004</v>
      </c>
      <c r="I548" s="69">
        <v>0.41</v>
      </c>
      <c r="J548" s="241">
        <f t="shared" si="50"/>
        <v>2362.36</v>
      </c>
      <c r="K548" s="267">
        <f>IF(J548=" "," ",IF(J548=0," ",J548/Currency!$C$11))</f>
        <v>2429.9115408352195</v>
      </c>
      <c r="L548" s="70">
        <f>IF(J548=" "," ",IF(J548=0," ",$J548*VLOOKUP($L$9,Currency!$A$3:$C$8,3,0)))</f>
        <v>1553.57095883204</v>
      </c>
      <c r="M548" s="63">
        <f t="shared" si="53"/>
        <v>0.46</v>
      </c>
      <c r="N548" s="265">
        <f t="shared" si="55"/>
        <v>2162</v>
      </c>
      <c r="O548" s="37"/>
      <c r="P548" s="65" t="s">
        <v>479</v>
      </c>
      <c r="Q548" s="65" t="s">
        <v>479</v>
      </c>
      <c r="R548" s="65" t="s">
        <v>479</v>
      </c>
      <c r="S548" s="65" t="s">
        <v>479</v>
      </c>
      <c r="T548" s="65" t="s">
        <v>479</v>
      </c>
      <c r="U548" s="65" t="s">
        <v>479</v>
      </c>
      <c r="V548" s="56"/>
      <c r="W548" s="56"/>
      <c r="X548" s="56"/>
      <c r="Y548" s="56"/>
      <c r="Z548" s="56"/>
    </row>
    <row r="549" spans="1:26" s="97" customFormat="1" ht="25.5" customHeight="1">
      <c r="A549" s="61" t="str">
        <f t="shared" si="52"/>
        <v> </v>
      </c>
      <c r="B549" s="75" t="s">
        <v>2814</v>
      </c>
      <c r="C549" s="88" t="s">
        <v>2815</v>
      </c>
      <c r="D549" s="67" t="s">
        <v>1175</v>
      </c>
      <c r="E549" s="324" t="s">
        <v>1224</v>
      </c>
      <c r="F549" s="324" t="s">
        <v>832</v>
      </c>
      <c r="G549" s="68" t="s">
        <v>356</v>
      </c>
      <c r="H549" s="246">
        <v>1328</v>
      </c>
      <c r="I549" s="69">
        <v>0.41</v>
      </c>
      <c r="J549" s="241">
        <f t="shared" si="50"/>
        <v>783.5200000000001</v>
      </c>
      <c r="K549" s="267">
        <f>IF(J549=" "," ",IF(J549=0," ",J549/Currency!$C$11))</f>
        <v>805.9247068504425</v>
      </c>
      <c r="L549" s="70">
        <f>IF(J549=" "," ",IF(J549=0," ",$J549*VLOOKUP($L$9,Currency!$A$3:$C$8,3,0)))</f>
        <v>515.2702880441932</v>
      </c>
      <c r="M549" s="63">
        <f t="shared" si="53"/>
        <v>0.46</v>
      </c>
      <c r="N549" s="265">
        <f t="shared" si="55"/>
        <v>717</v>
      </c>
      <c r="O549" s="37"/>
      <c r="P549" s="65" t="s">
        <v>479</v>
      </c>
      <c r="Q549" s="65" t="s">
        <v>479</v>
      </c>
      <c r="R549" s="65" t="s">
        <v>479</v>
      </c>
      <c r="S549" s="65" t="s">
        <v>479</v>
      </c>
      <c r="T549" s="65" t="s">
        <v>479</v>
      </c>
      <c r="U549" s="65" t="s">
        <v>479</v>
      </c>
      <c r="V549" s="56"/>
      <c r="W549" s="56"/>
      <c r="X549" s="56"/>
      <c r="Y549" s="56"/>
      <c r="Z549" s="56"/>
    </row>
    <row r="550" spans="1:26" s="97" customFormat="1" ht="25.5" customHeight="1">
      <c r="A550" s="61" t="str">
        <f aca="true" t="shared" si="56" ref="A550:A613">IF(P550="X","C",IF(Q550="X","C",IF(R550="X","C",IF(S550="X","C",IF(T550="X","C",IF(U550="X","C"," "))))))</f>
        <v> </v>
      </c>
      <c r="B550" s="75" t="s">
        <v>2816</v>
      </c>
      <c r="C550" s="88" t="s">
        <v>2815</v>
      </c>
      <c r="D550" s="67" t="s">
        <v>1175</v>
      </c>
      <c r="E550" s="324" t="s">
        <v>1224</v>
      </c>
      <c r="F550" s="324" t="s">
        <v>832</v>
      </c>
      <c r="G550" s="68" t="s">
        <v>356</v>
      </c>
      <c r="H550" s="246">
        <v>1328</v>
      </c>
      <c r="I550" s="69">
        <v>0.41</v>
      </c>
      <c r="J550" s="241">
        <f t="shared" si="50"/>
        <v>783.5200000000001</v>
      </c>
      <c r="K550" s="267">
        <f>IF(J550=" "," ",IF(J550=0," ",J550/Currency!$C$11))</f>
        <v>805.9247068504425</v>
      </c>
      <c r="L550" s="70">
        <f>IF(J550=" "," ",IF(J550=0," ",$J550*VLOOKUP($L$9,Currency!$A$3:$C$8,3,0)))</f>
        <v>515.2702880441932</v>
      </c>
      <c r="M550" s="63">
        <f t="shared" si="53"/>
        <v>0.46</v>
      </c>
      <c r="N550" s="265">
        <f t="shared" si="55"/>
        <v>717</v>
      </c>
      <c r="O550" s="37"/>
      <c r="P550" s="65" t="s">
        <v>479</v>
      </c>
      <c r="Q550" s="65" t="s">
        <v>479</v>
      </c>
      <c r="R550" s="65" t="s">
        <v>479</v>
      </c>
      <c r="S550" s="65" t="s">
        <v>479</v>
      </c>
      <c r="T550" s="65" t="s">
        <v>479</v>
      </c>
      <c r="U550" s="65" t="s">
        <v>479</v>
      </c>
      <c r="V550" s="56"/>
      <c r="W550" s="56"/>
      <c r="X550" s="56"/>
      <c r="Y550" s="56"/>
      <c r="Z550" s="56"/>
    </row>
    <row r="551" spans="1:26" s="97" customFormat="1" ht="25.5" customHeight="1">
      <c r="A551" s="61" t="str">
        <f t="shared" si="56"/>
        <v> </v>
      </c>
      <c r="B551" s="75" t="s">
        <v>2817</v>
      </c>
      <c r="C551" s="88" t="s">
        <v>2818</v>
      </c>
      <c r="D551" s="67" t="s">
        <v>1175</v>
      </c>
      <c r="E551" s="324" t="s">
        <v>1224</v>
      </c>
      <c r="F551" s="324" t="s">
        <v>832</v>
      </c>
      <c r="G551" s="68" t="s">
        <v>356</v>
      </c>
      <c r="H551" s="246">
        <v>2136</v>
      </c>
      <c r="I551" s="69">
        <v>0.41</v>
      </c>
      <c r="J551" s="241">
        <f t="shared" si="50"/>
        <v>1260.2400000000002</v>
      </c>
      <c r="K551" s="267">
        <f>IF(J551=" "," ",IF(J551=0," ",J551/Currency!$C$11))</f>
        <v>1296.2764863196876</v>
      </c>
      <c r="L551" s="70">
        <f>IF(J551=" "," ",IF(J551=0," ",$J551*VLOOKUP($L$9,Currency!$A$3:$C$8,3,0)))</f>
        <v>828.7781139024071</v>
      </c>
      <c r="M551" s="63">
        <f t="shared" si="53"/>
        <v>0.46</v>
      </c>
      <c r="N551" s="265">
        <f t="shared" si="55"/>
        <v>1153</v>
      </c>
      <c r="O551" s="37"/>
      <c r="P551" s="65" t="s">
        <v>479</v>
      </c>
      <c r="Q551" s="65" t="s">
        <v>479</v>
      </c>
      <c r="R551" s="65" t="s">
        <v>479</v>
      </c>
      <c r="S551" s="65" t="s">
        <v>479</v>
      </c>
      <c r="T551" s="65" t="s">
        <v>479</v>
      </c>
      <c r="U551" s="65" t="s">
        <v>479</v>
      </c>
      <c r="V551" s="56"/>
      <c r="W551" s="56"/>
      <c r="X551" s="56"/>
      <c r="Y551" s="56"/>
      <c r="Z551" s="56"/>
    </row>
    <row r="552" spans="1:26" s="97" customFormat="1" ht="25.5" customHeight="1">
      <c r="A552" s="61" t="str">
        <f t="shared" si="56"/>
        <v> </v>
      </c>
      <c r="B552" s="75" t="s">
        <v>2819</v>
      </c>
      <c r="C552" s="88" t="s">
        <v>2820</v>
      </c>
      <c r="D552" s="67" t="s">
        <v>1175</v>
      </c>
      <c r="E552" s="324" t="s">
        <v>1224</v>
      </c>
      <c r="F552" s="324" t="s">
        <v>832</v>
      </c>
      <c r="G552" s="68" t="s">
        <v>356</v>
      </c>
      <c r="H552" s="246">
        <v>868</v>
      </c>
      <c r="I552" s="69">
        <v>0.41</v>
      </c>
      <c r="J552" s="241">
        <f t="shared" si="50"/>
        <v>512.1200000000001</v>
      </c>
      <c r="K552" s="267">
        <f>IF(J552=" "," ",IF(J552=0," ",J552/Currency!$C$11))</f>
        <v>526.7640403209218</v>
      </c>
      <c r="L552" s="70">
        <f>IF(J552=" "," ",IF(J552=0," ",$J552*VLOOKUP($L$9,Currency!$A$3:$C$8,3,0)))</f>
        <v>336.78810995659614</v>
      </c>
      <c r="M552" s="63">
        <f t="shared" si="53"/>
        <v>0.46</v>
      </c>
      <c r="N552" s="265">
        <f t="shared" si="55"/>
        <v>469</v>
      </c>
      <c r="O552" s="37"/>
      <c r="P552" s="65" t="s">
        <v>479</v>
      </c>
      <c r="Q552" s="65" t="s">
        <v>479</v>
      </c>
      <c r="R552" s="65" t="s">
        <v>479</v>
      </c>
      <c r="S552" s="65" t="s">
        <v>479</v>
      </c>
      <c r="T552" s="65" t="s">
        <v>479</v>
      </c>
      <c r="U552" s="65" t="s">
        <v>479</v>
      </c>
      <c r="V552" s="56"/>
      <c r="W552" s="56"/>
      <c r="X552" s="56"/>
      <c r="Y552" s="56"/>
      <c r="Z552" s="56"/>
    </row>
    <row r="553" spans="1:26" s="97" customFormat="1" ht="25.5" customHeight="1">
      <c r="A553" s="61" t="str">
        <f t="shared" si="56"/>
        <v> </v>
      </c>
      <c r="B553" s="75" t="s">
        <v>2821</v>
      </c>
      <c r="C553" s="88" t="s">
        <v>2822</v>
      </c>
      <c r="D553" s="67" t="s">
        <v>1175</v>
      </c>
      <c r="E553" s="324" t="s">
        <v>1224</v>
      </c>
      <c r="F553" s="324" t="s">
        <v>832</v>
      </c>
      <c r="G553" s="68" t="s">
        <v>356</v>
      </c>
      <c r="H553" s="246">
        <v>1735</v>
      </c>
      <c r="I553" s="69">
        <v>0.41</v>
      </c>
      <c r="J553" s="241">
        <f t="shared" si="50"/>
        <v>1023.6500000000001</v>
      </c>
      <c r="K553" s="267">
        <f>IF(J553=" "," ",IF(J553=0," ",J553/Currency!$C$11))</f>
        <v>1052.9212096276488</v>
      </c>
      <c r="L553" s="70">
        <f>IF(J553=" "," ",IF(J553=0," ",$J553*VLOOKUP($L$9,Currency!$A$3:$C$8,3,0)))</f>
        <v>673.1882151782191</v>
      </c>
      <c r="M553" s="63">
        <f t="shared" si="53"/>
        <v>0.46</v>
      </c>
      <c r="N553" s="265">
        <f t="shared" si="55"/>
        <v>937</v>
      </c>
      <c r="O553" s="37"/>
      <c r="P553" s="65" t="s">
        <v>479</v>
      </c>
      <c r="Q553" s="65" t="s">
        <v>479</v>
      </c>
      <c r="R553" s="65" t="s">
        <v>479</v>
      </c>
      <c r="S553" s="65" t="s">
        <v>479</v>
      </c>
      <c r="T553" s="65" t="s">
        <v>479</v>
      </c>
      <c r="U553" s="65" t="s">
        <v>479</v>
      </c>
      <c r="V553" s="56"/>
      <c r="W553" s="56"/>
      <c r="X553" s="56"/>
      <c r="Y553" s="56"/>
      <c r="Z553" s="56"/>
    </row>
    <row r="554" spans="1:26" s="97" customFormat="1" ht="25.5" customHeight="1">
      <c r="A554" s="61" t="str">
        <f t="shared" si="56"/>
        <v> </v>
      </c>
      <c r="B554" s="75" t="s">
        <v>2823</v>
      </c>
      <c r="C554" s="88" t="s">
        <v>2824</v>
      </c>
      <c r="D554" s="67" t="s">
        <v>1175</v>
      </c>
      <c r="E554" s="324" t="s">
        <v>1224</v>
      </c>
      <c r="F554" s="324" t="s">
        <v>832</v>
      </c>
      <c r="G554" s="68" t="s">
        <v>356</v>
      </c>
      <c r="H554" s="246">
        <v>5339</v>
      </c>
      <c r="I554" s="69">
        <v>0.41</v>
      </c>
      <c r="J554" s="241">
        <f t="shared" si="50"/>
        <v>3150.01</v>
      </c>
      <c r="K554" s="267">
        <f>IF(J554=" "," ",IF(J554=0," ",J554/Currency!$C$11))</f>
        <v>3240.084344785024</v>
      </c>
      <c r="L554" s="70">
        <f>IF(J554=" "," ",IF(J554=0," ",$J554*VLOOKUP($L$9,Currency!$A$3:$C$8,3,0)))</f>
        <v>2071.5572800210443</v>
      </c>
      <c r="M554" s="63">
        <f t="shared" si="53"/>
        <v>0.46</v>
      </c>
      <c r="N554" s="265">
        <f t="shared" si="55"/>
        <v>2883</v>
      </c>
      <c r="O554" s="37"/>
      <c r="P554" s="65" t="s">
        <v>479</v>
      </c>
      <c r="Q554" s="65" t="s">
        <v>479</v>
      </c>
      <c r="R554" s="65" t="s">
        <v>479</v>
      </c>
      <c r="S554" s="65" t="s">
        <v>479</v>
      </c>
      <c r="T554" s="65" t="s">
        <v>479</v>
      </c>
      <c r="U554" s="65" t="s">
        <v>479</v>
      </c>
      <c r="V554" s="56"/>
      <c r="W554" s="56"/>
      <c r="X554" s="56"/>
      <c r="Y554" s="56"/>
      <c r="Z554" s="56"/>
    </row>
    <row r="555" spans="1:26" s="97" customFormat="1" ht="25.5" customHeight="1">
      <c r="A555" s="61" t="str">
        <f t="shared" si="56"/>
        <v> </v>
      </c>
      <c r="B555" s="75" t="s">
        <v>2825</v>
      </c>
      <c r="C555" s="88" t="s">
        <v>1223</v>
      </c>
      <c r="D555" s="67" t="s">
        <v>1175</v>
      </c>
      <c r="E555" s="324" t="s">
        <v>1224</v>
      </c>
      <c r="F555" s="324" t="s">
        <v>832</v>
      </c>
      <c r="G555" s="68" t="s">
        <v>356</v>
      </c>
      <c r="H555" s="246">
        <v>5339</v>
      </c>
      <c r="I555" s="69">
        <v>0.41</v>
      </c>
      <c r="J555" s="241">
        <f t="shared" si="50"/>
        <v>3150.01</v>
      </c>
      <c r="K555" s="267">
        <f>IF(J555=" "," ",IF(J555=0," ",J555/Currency!$C$11))</f>
        <v>3240.084344785024</v>
      </c>
      <c r="L555" s="70">
        <f>IF(J555=" "," ",IF(J555=0," ",$J555*VLOOKUP($L$9,Currency!$A$3:$C$8,3,0)))</f>
        <v>2071.5572800210443</v>
      </c>
      <c r="M555" s="63">
        <f t="shared" si="53"/>
        <v>0.46</v>
      </c>
      <c r="N555" s="265">
        <f t="shared" si="55"/>
        <v>2883</v>
      </c>
      <c r="O555" s="37"/>
      <c r="P555" s="65" t="s">
        <v>479</v>
      </c>
      <c r="Q555" s="65" t="s">
        <v>479</v>
      </c>
      <c r="R555" s="65" t="s">
        <v>479</v>
      </c>
      <c r="S555" s="65" t="s">
        <v>479</v>
      </c>
      <c r="T555" s="65" t="s">
        <v>479</v>
      </c>
      <c r="U555" s="65" t="s">
        <v>479</v>
      </c>
      <c r="V555" s="56"/>
      <c r="W555" s="56"/>
      <c r="X555" s="56"/>
      <c r="Y555" s="56"/>
      <c r="Z555" s="56"/>
    </row>
    <row r="556" spans="1:26" s="97" customFormat="1" ht="25.5" customHeight="1">
      <c r="A556" s="61" t="str">
        <f t="shared" si="56"/>
        <v> </v>
      </c>
      <c r="B556" s="75" t="s">
        <v>2575</v>
      </c>
      <c r="C556" s="88" t="s">
        <v>2576</v>
      </c>
      <c r="D556" s="67" t="s">
        <v>1175</v>
      </c>
      <c r="E556" s="324" t="s">
        <v>1224</v>
      </c>
      <c r="F556" s="324" t="s">
        <v>832</v>
      </c>
      <c r="G556" s="68" t="s">
        <v>356</v>
      </c>
      <c r="H556" s="246">
        <v>4004</v>
      </c>
      <c r="I556" s="69">
        <v>0.41</v>
      </c>
      <c r="J556" s="241">
        <f t="shared" si="50"/>
        <v>2362.36</v>
      </c>
      <c r="K556" s="267">
        <f>IF(J556=" "," ",IF(J556=0," ",J556/Currency!$C$11))</f>
        <v>2429.9115408352195</v>
      </c>
      <c r="L556" s="70">
        <f>IF(J556=" "," ",IF(J556=0," ",$J556*VLOOKUP($L$9,Currency!$A$3:$C$8,3,0)))</f>
        <v>1553.57095883204</v>
      </c>
      <c r="M556" s="63">
        <f t="shared" si="53"/>
        <v>0.46</v>
      </c>
      <c r="N556" s="265">
        <f t="shared" si="55"/>
        <v>2162</v>
      </c>
      <c r="O556" s="37"/>
      <c r="P556" s="65" t="s">
        <v>479</v>
      </c>
      <c r="Q556" s="65" t="s">
        <v>479</v>
      </c>
      <c r="R556" s="65" t="s">
        <v>479</v>
      </c>
      <c r="S556" s="65" t="s">
        <v>479</v>
      </c>
      <c r="T556" s="65" t="s">
        <v>479</v>
      </c>
      <c r="U556" s="65" t="s">
        <v>479</v>
      </c>
      <c r="V556" s="56"/>
      <c r="W556" s="56"/>
      <c r="X556" s="56"/>
      <c r="Y556" s="56"/>
      <c r="Z556" s="56"/>
    </row>
    <row r="557" spans="1:26" s="97" customFormat="1" ht="25.5" customHeight="1">
      <c r="A557" s="61" t="str">
        <f t="shared" si="56"/>
        <v> </v>
      </c>
      <c r="B557" s="75" t="s">
        <v>549</v>
      </c>
      <c r="C557" s="88" t="s">
        <v>550</v>
      </c>
      <c r="D557" s="67" t="s">
        <v>1175</v>
      </c>
      <c r="E557" s="324" t="s">
        <v>1224</v>
      </c>
      <c r="F557" s="324" t="s">
        <v>832</v>
      </c>
      <c r="G557" s="68" t="s">
        <v>356</v>
      </c>
      <c r="H557" s="246">
        <v>6006</v>
      </c>
      <c r="I557" s="69">
        <v>0.41</v>
      </c>
      <c r="J557" s="241">
        <f>IF(H557=" "," ",IF(H557=0," ",H557*(1-I557)))</f>
        <v>3543.5400000000004</v>
      </c>
      <c r="K557" s="267">
        <f>IF(J557=" "," ",IF(J557=0," ",J557/Currency!$C$11))</f>
        <v>3644.867311252829</v>
      </c>
      <c r="L557" s="70">
        <f>IF(J557=" "," ",IF(J557=0," ",$J557*VLOOKUP($L$9,Currency!$A$3:$C$8,3,0)))</f>
        <v>2330.3564382480604</v>
      </c>
      <c r="M557" s="63">
        <f t="shared" si="53"/>
        <v>0.46</v>
      </c>
      <c r="N557" s="265">
        <f>IF(M557=" "," ",IF(M557=0," ",ROUND(H557*(1-M557),0)))</f>
        <v>3243</v>
      </c>
      <c r="O557" s="37"/>
      <c r="P557" s="65" t="s">
        <v>479</v>
      </c>
      <c r="Q557" s="65" t="s">
        <v>479</v>
      </c>
      <c r="R557" s="65" t="s">
        <v>479</v>
      </c>
      <c r="S557" s="65" t="s">
        <v>479</v>
      </c>
      <c r="T557" s="65" t="s">
        <v>479</v>
      </c>
      <c r="U557" s="65" t="s">
        <v>479</v>
      </c>
      <c r="V557" s="56"/>
      <c r="W557" s="56"/>
      <c r="X557" s="56"/>
      <c r="Y557" s="56"/>
      <c r="Z557" s="56"/>
    </row>
    <row r="558" spans="1:26" s="97" customFormat="1" ht="25.5" customHeight="1">
      <c r="A558" s="61" t="str">
        <f t="shared" si="56"/>
        <v> </v>
      </c>
      <c r="B558" s="75" t="s">
        <v>2577</v>
      </c>
      <c r="C558" s="88" t="s">
        <v>2578</v>
      </c>
      <c r="D558" s="67" t="s">
        <v>1175</v>
      </c>
      <c r="E558" s="324" t="s">
        <v>1224</v>
      </c>
      <c r="F558" s="324" t="s">
        <v>832</v>
      </c>
      <c r="G558" s="68" t="s">
        <v>356</v>
      </c>
      <c r="H558" s="246">
        <v>2669</v>
      </c>
      <c r="I558" s="69">
        <v>0.41</v>
      </c>
      <c r="J558" s="241">
        <f t="shared" si="50"/>
        <v>1574.7100000000003</v>
      </c>
      <c r="K558" s="267">
        <f>IF(J558=" "," ",IF(J558=0," ",J558/Currency!$C$11))</f>
        <v>1619.738736885415</v>
      </c>
      <c r="L558" s="70">
        <f>IF(J558=" "," ",IF(J558=0," ",$J558*VLOOKUP($L$9,Currency!$A$3:$C$8,3,0)))</f>
        <v>1035.5846376430359</v>
      </c>
      <c r="M558" s="63">
        <f t="shared" si="53"/>
        <v>0.46</v>
      </c>
      <c r="N558" s="265">
        <f t="shared" si="55"/>
        <v>1441</v>
      </c>
      <c r="O558" s="37"/>
      <c r="P558" s="65" t="s">
        <v>479</v>
      </c>
      <c r="Q558" s="65" t="s">
        <v>479</v>
      </c>
      <c r="R558" s="65" t="s">
        <v>479</v>
      </c>
      <c r="S558" s="65" t="s">
        <v>479</v>
      </c>
      <c r="T558" s="65" t="s">
        <v>479</v>
      </c>
      <c r="U558" s="65" t="s">
        <v>479</v>
      </c>
      <c r="V558" s="56"/>
      <c r="W558" s="56"/>
      <c r="X558" s="56"/>
      <c r="Y558" s="56"/>
      <c r="Z558" s="56"/>
    </row>
    <row r="559" spans="1:26" s="97" customFormat="1" ht="25.5" customHeight="1">
      <c r="A559" s="61" t="str">
        <f t="shared" si="56"/>
        <v> </v>
      </c>
      <c r="B559" s="75" t="s">
        <v>2579</v>
      </c>
      <c r="C559" s="88" t="s">
        <v>1408</v>
      </c>
      <c r="D559" s="67" t="s">
        <v>1175</v>
      </c>
      <c r="E559" s="324" t="s">
        <v>1224</v>
      </c>
      <c r="F559" s="324" t="s">
        <v>832</v>
      </c>
      <c r="G559" s="68" t="s">
        <v>356</v>
      </c>
      <c r="H559" s="246">
        <v>2669</v>
      </c>
      <c r="I559" s="69">
        <v>0.41</v>
      </c>
      <c r="J559" s="241">
        <f t="shared" si="50"/>
        <v>1574.7100000000003</v>
      </c>
      <c r="K559" s="267">
        <f>IF(J559=" "," ",IF(J559=0," ",J559/Currency!$C$11))</f>
        <v>1619.738736885415</v>
      </c>
      <c r="L559" s="70">
        <f>IF(J559=" "," ",IF(J559=0," ",$J559*VLOOKUP($L$9,Currency!$A$3:$C$8,3,0)))</f>
        <v>1035.5846376430359</v>
      </c>
      <c r="M559" s="63">
        <f t="shared" si="53"/>
        <v>0.46</v>
      </c>
      <c r="N559" s="265">
        <f t="shared" si="55"/>
        <v>1441</v>
      </c>
      <c r="O559" s="37"/>
      <c r="P559" s="65" t="s">
        <v>479</v>
      </c>
      <c r="Q559" s="65" t="s">
        <v>479</v>
      </c>
      <c r="R559" s="65" t="s">
        <v>479</v>
      </c>
      <c r="S559" s="65" t="s">
        <v>479</v>
      </c>
      <c r="T559" s="65" t="s">
        <v>479</v>
      </c>
      <c r="U559" s="65" t="s">
        <v>479</v>
      </c>
      <c r="V559" s="56"/>
      <c r="W559" s="56"/>
      <c r="X559" s="56"/>
      <c r="Y559" s="56"/>
      <c r="Z559" s="56"/>
    </row>
    <row r="560" spans="1:26" s="97" customFormat="1" ht="25.5" customHeight="1">
      <c r="A560" s="61" t="str">
        <f t="shared" si="56"/>
        <v> </v>
      </c>
      <c r="B560" s="75" t="s">
        <v>1461</v>
      </c>
      <c r="C560" s="88" t="s">
        <v>1087</v>
      </c>
      <c r="D560" s="67" t="s">
        <v>1175</v>
      </c>
      <c r="E560" s="324" t="s">
        <v>1224</v>
      </c>
      <c r="F560" s="324" t="s">
        <v>832</v>
      </c>
      <c r="G560" s="68" t="s">
        <v>356</v>
      </c>
      <c r="H560" s="246">
        <v>467</v>
      </c>
      <c r="I560" s="69">
        <v>0.41</v>
      </c>
      <c r="J560" s="241">
        <f t="shared" si="50"/>
        <v>275.53000000000003</v>
      </c>
      <c r="K560" s="267">
        <f>IF(J560=" "," ",IF(J560=0," ",J560/Currency!$C$11))</f>
        <v>283.408763628883</v>
      </c>
      <c r="L560" s="70">
        <f>IF(J560=" "," ",IF(J560=0," ",$J560*VLOOKUP($L$9,Currency!$A$3:$C$8,3,0)))</f>
        <v>181.19821123240828</v>
      </c>
      <c r="M560" s="63">
        <f t="shared" si="53"/>
        <v>0.46</v>
      </c>
      <c r="N560" s="265">
        <f t="shared" si="55"/>
        <v>252</v>
      </c>
      <c r="O560" s="37"/>
      <c r="P560" s="65" t="s">
        <v>479</v>
      </c>
      <c r="Q560" s="65" t="s">
        <v>479</v>
      </c>
      <c r="R560" s="65" t="s">
        <v>479</v>
      </c>
      <c r="S560" s="65" t="s">
        <v>479</v>
      </c>
      <c r="T560" s="65" t="s">
        <v>479</v>
      </c>
      <c r="U560" s="65" t="s">
        <v>479</v>
      </c>
      <c r="V560" s="56"/>
      <c r="W560" s="56"/>
      <c r="X560" s="56"/>
      <c r="Y560" s="56"/>
      <c r="Z560" s="56"/>
    </row>
    <row r="561" spans="1:26" s="97" customFormat="1" ht="25.5" customHeight="1">
      <c r="A561" s="61" t="str">
        <f t="shared" si="56"/>
        <v> </v>
      </c>
      <c r="B561" s="75" t="s">
        <v>1462</v>
      </c>
      <c r="C561" s="88" t="s">
        <v>2032</v>
      </c>
      <c r="D561" s="67" t="s">
        <v>1175</v>
      </c>
      <c r="E561" s="324" t="s">
        <v>1224</v>
      </c>
      <c r="F561" s="324" t="s">
        <v>832</v>
      </c>
      <c r="G561" s="68" t="s">
        <v>356</v>
      </c>
      <c r="H561" s="246">
        <v>1869</v>
      </c>
      <c r="I561" s="69">
        <v>0.41</v>
      </c>
      <c r="J561" s="241">
        <f t="shared" si="50"/>
        <v>1102.71</v>
      </c>
      <c r="K561" s="267">
        <f>IF(J561=" "," ",IF(J561=0," ",J561/Currency!$C$11))</f>
        <v>1134.2419255297266</v>
      </c>
      <c r="L561" s="70">
        <f>IF(J561=" "," ",IF(J561=0," ",$J561*VLOOKUP($L$9,Currency!$A$3:$C$8,3,0)))</f>
        <v>725.1808496646061</v>
      </c>
      <c r="M561" s="63">
        <f t="shared" si="53"/>
        <v>0.46</v>
      </c>
      <c r="N561" s="265">
        <f t="shared" si="55"/>
        <v>1009</v>
      </c>
      <c r="O561" s="37"/>
      <c r="P561" s="65" t="s">
        <v>479</v>
      </c>
      <c r="Q561" s="65" t="s">
        <v>479</v>
      </c>
      <c r="R561" s="65" t="s">
        <v>479</v>
      </c>
      <c r="S561" s="65" t="s">
        <v>479</v>
      </c>
      <c r="T561" s="65" t="s">
        <v>479</v>
      </c>
      <c r="U561" s="65" t="s">
        <v>479</v>
      </c>
      <c r="V561" s="56"/>
      <c r="W561" s="56"/>
      <c r="X561" s="56"/>
      <c r="Y561" s="56"/>
      <c r="Z561" s="56"/>
    </row>
    <row r="562" spans="1:26" s="97" customFormat="1" ht="25.5" customHeight="1">
      <c r="A562" s="61" t="str">
        <f t="shared" si="56"/>
        <v> </v>
      </c>
      <c r="B562" s="75" t="s">
        <v>1463</v>
      </c>
      <c r="C562" s="88" t="s">
        <v>747</v>
      </c>
      <c r="D562" s="67" t="s">
        <v>1175</v>
      </c>
      <c r="E562" s="324" t="s">
        <v>1224</v>
      </c>
      <c r="F562" s="324" t="s">
        <v>832</v>
      </c>
      <c r="G562" s="68" t="s">
        <v>356</v>
      </c>
      <c r="H562" s="246">
        <v>8008</v>
      </c>
      <c r="I562" s="69">
        <v>0.41</v>
      </c>
      <c r="J562" s="241">
        <f t="shared" si="50"/>
        <v>4724.72</v>
      </c>
      <c r="K562" s="267">
        <f>IF(J562=" "," ",IF(J562=0," ",J562/Currency!$C$11))</f>
        <v>4859.823081670439</v>
      </c>
      <c r="L562" s="70">
        <f>IF(J562=" "," ",IF(J562=0," ",$J562*VLOOKUP($L$9,Currency!$A$3:$C$8,3,0)))</f>
        <v>3107.14191766408</v>
      </c>
      <c r="M562" s="63">
        <f t="shared" si="53"/>
        <v>0.46</v>
      </c>
      <c r="N562" s="265">
        <f t="shared" si="55"/>
        <v>4324</v>
      </c>
      <c r="O562" s="37"/>
      <c r="P562" s="65" t="s">
        <v>479</v>
      </c>
      <c r="Q562" s="65" t="s">
        <v>479</v>
      </c>
      <c r="R562" s="65" t="s">
        <v>479</v>
      </c>
      <c r="S562" s="65" t="s">
        <v>479</v>
      </c>
      <c r="T562" s="65" t="s">
        <v>479</v>
      </c>
      <c r="U562" s="65" t="s">
        <v>479</v>
      </c>
      <c r="V562" s="56"/>
      <c r="W562" s="56"/>
      <c r="X562" s="56"/>
      <c r="Y562" s="56"/>
      <c r="Z562" s="56"/>
    </row>
    <row r="563" spans="1:26" s="97" customFormat="1" ht="25.5" customHeight="1">
      <c r="A563" s="61" t="str">
        <f t="shared" si="56"/>
        <v> </v>
      </c>
      <c r="B563" s="75" t="s">
        <v>1464</v>
      </c>
      <c r="C563" s="88" t="s">
        <v>748</v>
      </c>
      <c r="D563" s="67" t="s">
        <v>1175</v>
      </c>
      <c r="E563" s="324" t="s">
        <v>1224</v>
      </c>
      <c r="F563" s="324" t="s">
        <v>832</v>
      </c>
      <c r="G563" s="68" t="s">
        <v>356</v>
      </c>
      <c r="H563" s="246">
        <v>2536</v>
      </c>
      <c r="I563" s="69">
        <v>0.41</v>
      </c>
      <c r="J563" s="241">
        <f t="shared" si="50"/>
        <v>1496.2400000000002</v>
      </c>
      <c r="K563" s="267">
        <f>IF(J563=" "," ",IF(J563=0," ",J563/Currency!$C$11))</f>
        <v>1539.0248919975318</v>
      </c>
      <c r="L563" s="70">
        <f>IF(J563=" "," ",IF(J563=0," ",$J563*VLOOKUP($L$9,Currency!$A$3:$C$8,3,0)))</f>
        <v>983.9800078916219</v>
      </c>
      <c r="M563" s="63">
        <f t="shared" si="53"/>
        <v>0.46</v>
      </c>
      <c r="N563" s="265">
        <f t="shared" si="55"/>
        <v>1369</v>
      </c>
      <c r="O563" s="37"/>
      <c r="P563" s="65" t="s">
        <v>479</v>
      </c>
      <c r="Q563" s="65" t="s">
        <v>479</v>
      </c>
      <c r="R563" s="65" t="s">
        <v>479</v>
      </c>
      <c r="S563" s="65" t="s">
        <v>479</v>
      </c>
      <c r="T563" s="65" t="s">
        <v>479</v>
      </c>
      <c r="U563" s="65" t="s">
        <v>479</v>
      </c>
      <c r="V563" s="56"/>
      <c r="W563" s="56"/>
      <c r="X563" s="56"/>
      <c r="Y563" s="56"/>
      <c r="Z563" s="56"/>
    </row>
    <row r="564" spans="1:26" s="97" customFormat="1" ht="25.5" customHeight="1">
      <c r="A564" s="61" t="str">
        <f t="shared" si="56"/>
        <v> </v>
      </c>
      <c r="B564" s="75" t="s">
        <v>1465</v>
      </c>
      <c r="C564" s="88" t="s">
        <v>1265</v>
      </c>
      <c r="D564" s="67" t="s">
        <v>1175</v>
      </c>
      <c r="E564" s="324" t="s">
        <v>1224</v>
      </c>
      <c r="F564" s="324" t="s">
        <v>832</v>
      </c>
      <c r="G564" s="68" t="s">
        <v>356</v>
      </c>
      <c r="H564" s="246">
        <v>1328</v>
      </c>
      <c r="I564" s="69">
        <v>0.41</v>
      </c>
      <c r="J564" s="241">
        <f t="shared" si="50"/>
        <v>783.5200000000001</v>
      </c>
      <c r="K564" s="267">
        <f>IF(J564=" "," ",IF(J564=0," ",J564/Currency!$C$11))</f>
        <v>805.9247068504425</v>
      </c>
      <c r="L564" s="70">
        <f>IF(J564=" "," ",IF(J564=0," ",$J564*VLOOKUP($L$9,Currency!$A$3:$C$8,3,0)))</f>
        <v>515.2702880441932</v>
      </c>
      <c r="M564" s="63">
        <f t="shared" si="53"/>
        <v>0.46</v>
      </c>
      <c r="N564" s="265">
        <f t="shared" si="55"/>
        <v>717</v>
      </c>
      <c r="O564" s="37"/>
      <c r="P564" s="65" t="s">
        <v>479</v>
      </c>
      <c r="Q564" s="65" t="s">
        <v>479</v>
      </c>
      <c r="R564" s="65" t="s">
        <v>479</v>
      </c>
      <c r="S564" s="65" t="s">
        <v>479</v>
      </c>
      <c r="T564" s="65" t="s">
        <v>479</v>
      </c>
      <c r="U564" s="65" t="s">
        <v>479</v>
      </c>
      <c r="V564" s="56"/>
      <c r="W564" s="56"/>
      <c r="X564" s="56"/>
      <c r="Y564" s="56"/>
      <c r="Z564" s="56"/>
    </row>
    <row r="565" spans="1:26" s="97" customFormat="1" ht="25.5" customHeight="1">
      <c r="A565" s="61" t="str">
        <f t="shared" si="56"/>
        <v> </v>
      </c>
      <c r="B565" s="66" t="s">
        <v>2548</v>
      </c>
      <c r="C565" s="88" t="s">
        <v>2549</v>
      </c>
      <c r="D565" s="67" t="s">
        <v>1175</v>
      </c>
      <c r="E565" s="324" t="s">
        <v>1224</v>
      </c>
      <c r="F565" s="324" t="s">
        <v>832</v>
      </c>
      <c r="G565" s="68" t="s">
        <v>356</v>
      </c>
      <c r="H565" s="246">
        <v>1328</v>
      </c>
      <c r="I565" s="69">
        <v>0.41</v>
      </c>
      <c r="J565" s="241">
        <f t="shared" si="50"/>
        <v>783.5200000000001</v>
      </c>
      <c r="K565" s="267">
        <f>IF(J565=" "," ",IF(J565=0," ",J565/Currency!$C$11))</f>
        <v>805.9247068504425</v>
      </c>
      <c r="L565" s="70">
        <f>IF(J565=" "," ",IF(J565=0," ",$J565*VLOOKUP($L$9,Currency!$A$3:$C$8,3,0)))</f>
        <v>515.2702880441932</v>
      </c>
      <c r="M565" s="63">
        <f t="shared" si="53"/>
        <v>0.46</v>
      </c>
      <c r="N565" s="265">
        <f t="shared" si="55"/>
        <v>717</v>
      </c>
      <c r="O565" s="37"/>
      <c r="P565" s="65" t="s">
        <v>479</v>
      </c>
      <c r="Q565" s="65" t="s">
        <v>479</v>
      </c>
      <c r="R565" s="65" t="s">
        <v>479</v>
      </c>
      <c r="S565" s="65" t="s">
        <v>479</v>
      </c>
      <c r="T565" s="65" t="s">
        <v>479</v>
      </c>
      <c r="U565" s="65" t="s">
        <v>479</v>
      </c>
      <c r="V565" s="56"/>
      <c r="W565" s="56"/>
      <c r="X565" s="56"/>
      <c r="Y565" s="56"/>
      <c r="Z565" s="56"/>
    </row>
    <row r="566" spans="1:26" s="97" customFormat="1" ht="25.5" customHeight="1">
      <c r="A566" s="61" t="str">
        <f t="shared" si="56"/>
        <v> </v>
      </c>
      <c r="B566" s="75" t="s">
        <v>1466</v>
      </c>
      <c r="C566" s="88" t="s">
        <v>2700</v>
      </c>
      <c r="D566" s="67" t="s">
        <v>1175</v>
      </c>
      <c r="E566" s="324" t="s">
        <v>1224</v>
      </c>
      <c r="F566" s="324" t="s">
        <v>832</v>
      </c>
      <c r="G566" s="68" t="s">
        <v>356</v>
      </c>
      <c r="H566" s="246">
        <v>1328</v>
      </c>
      <c r="I566" s="69">
        <v>0.41</v>
      </c>
      <c r="J566" s="241">
        <f t="shared" si="50"/>
        <v>783.5200000000001</v>
      </c>
      <c r="K566" s="267">
        <f>IF(J566=" "," ",IF(J566=0," ",J566/Currency!$C$11))</f>
        <v>805.9247068504425</v>
      </c>
      <c r="L566" s="70">
        <f>IF(J566=" "," ",IF(J566=0," ",$J566*VLOOKUP($L$9,Currency!$A$3:$C$8,3,0)))</f>
        <v>515.2702880441932</v>
      </c>
      <c r="M566" s="63">
        <f t="shared" si="53"/>
        <v>0.46</v>
      </c>
      <c r="N566" s="265">
        <f t="shared" si="55"/>
        <v>717</v>
      </c>
      <c r="O566" s="37"/>
      <c r="P566" s="65" t="s">
        <v>479</v>
      </c>
      <c r="Q566" s="65" t="s">
        <v>479</v>
      </c>
      <c r="R566" s="65" t="s">
        <v>479</v>
      </c>
      <c r="S566" s="65" t="s">
        <v>479</v>
      </c>
      <c r="T566" s="65" t="s">
        <v>479</v>
      </c>
      <c r="U566" s="65" t="s">
        <v>479</v>
      </c>
      <c r="V566" s="56"/>
      <c r="W566" s="56"/>
      <c r="X566" s="56"/>
      <c r="Y566" s="56"/>
      <c r="Z566" s="56"/>
    </row>
    <row r="567" spans="1:26" s="97" customFormat="1" ht="25.5" customHeight="1">
      <c r="A567" s="61" t="str">
        <f t="shared" si="56"/>
        <v> </v>
      </c>
      <c r="B567" s="66" t="s">
        <v>2550</v>
      </c>
      <c r="C567" s="88" t="s">
        <v>2551</v>
      </c>
      <c r="D567" s="67" t="s">
        <v>1175</v>
      </c>
      <c r="E567" s="324" t="s">
        <v>1224</v>
      </c>
      <c r="F567" s="324" t="s">
        <v>832</v>
      </c>
      <c r="G567" s="68" t="s">
        <v>356</v>
      </c>
      <c r="H567" s="246">
        <v>1328</v>
      </c>
      <c r="I567" s="69">
        <v>0.41</v>
      </c>
      <c r="J567" s="241">
        <f t="shared" si="50"/>
        <v>783.5200000000001</v>
      </c>
      <c r="K567" s="267">
        <f>IF(J567=" "," ",IF(J567=0," ",J567/Currency!$C$11))</f>
        <v>805.9247068504425</v>
      </c>
      <c r="L567" s="70">
        <f>IF(J567=" "," ",IF(J567=0," ",$J567*VLOOKUP($L$9,Currency!$A$3:$C$8,3,0)))</f>
        <v>515.2702880441932</v>
      </c>
      <c r="M567" s="63">
        <f t="shared" si="53"/>
        <v>0.46</v>
      </c>
      <c r="N567" s="265">
        <f t="shared" si="55"/>
        <v>717</v>
      </c>
      <c r="O567" s="37"/>
      <c r="P567" s="65" t="s">
        <v>479</v>
      </c>
      <c r="Q567" s="65" t="s">
        <v>479</v>
      </c>
      <c r="R567" s="65" t="s">
        <v>479</v>
      </c>
      <c r="S567" s="65" t="s">
        <v>479</v>
      </c>
      <c r="T567" s="65" t="s">
        <v>479</v>
      </c>
      <c r="U567" s="65" t="s">
        <v>479</v>
      </c>
      <c r="V567" s="56"/>
      <c r="W567" s="56"/>
      <c r="X567" s="56"/>
      <c r="Y567" s="56"/>
      <c r="Z567" s="56"/>
    </row>
    <row r="568" spans="1:26" s="97" customFormat="1" ht="25.5" customHeight="1">
      <c r="A568" s="61" t="str">
        <f t="shared" si="56"/>
        <v> </v>
      </c>
      <c r="B568" s="75" t="s">
        <v>1467</v>
      </c>
      <c r="C568" s="88" t="s">
        <v>2701</v>
      </c>
      <c r="D568" s="67" t="s">
        <v>1175</v>
      </c>
      <c r="E568" s="324" t="s">
        <v>1224</v>
      </c>
      <c r="F568" s="324" t="s">
        <v>832</v>
      </c>
      <c r="G568" s="68" t="s">
        <v>356</v>
      </c>
      <c r="H568" s="246">
        <v>2002</v>
      </c>
      <c r="I568" s="69">
        <v>0.41</v>
      </c>
      <c r="J568" s="241">
        <f aca="true" t="shared" si="57" ref="J568:J628">IF(H568=" "," ",IF(H568=0," ",H568*(1-I568)))</f>
        <v>1181.18</v>
      </c>
      <c r="K568" s="267">
        <f>IF(J568=" "," ",IF(J568=0," ",J568/Currency!$C$11))</f>
        <v>1214.9557704176098</v>
      </c>
      <c r="L568" s="70">
        <f>IF(J568=" "," ",IF(J568=0," ",$J568*VLOOKUP($L$9,Currency!$A$3:$C$8,3,0)))</f>
        <v>776.78547941602</v>
      </c>
      <c r="M568" s="63">
        <f t="shared" si="53"/>
        <v>0.46</v>
      </c>
      <c r="N568" s="265">
        <f t="shared" si="55"/>
        <v>1081</v>
      </c>
      <c r="O568" s="37"/>
      <c r="P568" s="65" t="s">
        <v>479</v>
      </c>
      <c r="Q568" s="65" t="s">
        <v>479</v>
      </c>
      <c r="R568" s="65" t="s">
        <v>479</v>
      </c>
      <c r="S568" s="65" t="s">
        <v>479</v>
      </c>
      <c r="T568" s="65" t="s">
        <v>479</v>
      </c>
      <c r="U568" s="65" t="s">
        <v>479</v>
      </c>
      <c r="V568" s="56"/>
      <c r="W568" s="56"/>
      <c r="X568" s="56"/>
      <c r="Y568" s="56"/>
      <c r="Z568" s="56"/>
    </row>
    <row r="569" spans="1:26" s="97" customFormat="1" ht="25.5" customHeight="1">
      <c r="A569" s="61" t="str">
        <f t="shared" si="56"/>
        <v> </v>
      </c>
      <c r="B569" s="66" t="s">
        <v>2552</v>
      </c>
      <c r="C569" s="88" t="s">
        <v>2553</v>
      </c>
      <c r="D569" s="67" t="s">
        <v>1175</v>
      </c>
      <c r="E569" s="324" t="s">
        <v>1224</v>
      </c>
      <c r="F569" s="324" t="s">
        <v>832</v>
      </c>
      <c r="G569" s="68" t="s">
        <v>356</v>
      </c>
      <c r="H569" s="246">
        <v>2002</v>
      </c>
      <c r="I569" s="69">
        <v>0.41</v>
      </c>
      <c r="J569" s="241">
        <f t="shared" si="57"/>
        <v>1181.18</v>
      </c>
      <c r="K569" s="267">
        <f>IF(J569=" "," ",IF(J569=0," ",J569/Currency!$C$11))</f>
        <v>1214.9557704176098</v>
      </c>
      <c r="L569" s="70">
        <f>IF(J569=" "," ",IF(J569=0," ",$J569*VLOOKUP($L$9,Currency!$A$3:$C$8,3,0)))</f>
        <v>776.78547941602</v>
      </c>
      <c r="M569" s="63">
        <f t="shared" si="53"/>
        <v>0.46</v>
      </c>
      <c r="N569" s="265">
        <f t="shared" si="55"/>
        <v>1081</v>
      </c>
      <c r="O569" s="37"/>
      <c r="P569" s="65" t="s">
        <v>479</v>
      </c>
      <c r="Q569" s="65" t="s">
        <v>479</v>
      </c>
      <c r="R569" s="65" t="s">
        <v>479</v>
      </c>
      <c r="S569" s="65" t="s">
        <v>479</v>
      </c>
      <c r="T569" s="65" t="s">
        <v>479</v>
      </c>
      <c r="U569" s="65" t="s">
        <v>479</v>
      </c>
      <c r="V569" s="56"/>
      <c r="W569" s="56"/>
      <c r="X569" s="56"/>
      <c r="Y569" s="56"/>
      <c r="Z569" s="56"/>
    </row>
    <row r="570" spans="1:26" s="97" customFormat="1" ht="25.5" customHeight="1">
      <c r="A570" s="61" t="str">
        <f t="shared" si="56"/>
        <v> </v>
      </c>
      <c r="B570" s="75" t="s">
        <v>1468</v>
      </c>
      <c r="C570" s="88" t="s">
        <v>2701</v>
      </c>
      <c r="D570" s="67" t="s">
        <v>1175</v>
      </c>
      <c r="E570" s="324" t="s">
        <v>1224</v>
      </c>
      <c r="F570" s="324" t="s">
        <v>832</v>
      </c>
      <c r="G570" s="68" t="s">
        <v>356</v>
      </c>
      <c r="H570" s="246">
        <v>2002</v>
      </c>
      <c r="I570" s="69">
        <v>0.41</v>
      </c>
      <c r="J570" s="241">
        <f t="shared" si="57"/>
        <v>1181.18</v>
      </c>
      <c r="K570" s="267">
        <f>IF(J570=" "," ",IF(J570=0," ",J570/Currency!$C$11))</f>
        <v>1214.9557704176098</v>
      </c>
      <c r="L570" s="70">
        <f>IF(J570=" "," ",IF(J570=0," ",$J570*VLOOKUP($L$9,Currency!$A$3:$C$8,3,0)))</f>
        <v>776.78547941602</v>
      </c>
      <c r="M570" s="63">
        <f t="shared" si="53"/>
        <v>0.46</v>
      </c>
      <c r="N570" s="265">
        <f t="shared" si="55"/>
        <v>1081</v>
      </c>
      <c r="O570" s="37"/>
      <c r="P570" s="65" t="s">
        <v>479</v>
      </c>
      <c r="Q570" s="65" t="s">
        <v>479</v>
      </c>
      <c r="R570" s="65" t="s">
        <v>479</v>
      </c>
      <c r="S570" s="65" t="s">
        <v>479</v>
      </c>
      <c r="T570" s="65" t="s">
        <v>479</v>
      </c>
      <c r="U570" s="65" t="s">
        <v>479</v>
      </c>
      <c r="V570" s="56"/>
      <c r="W570" s="56"/>
      <c r="X570" s="56"/>
      <c r="Y570" s="56"/>
      <c r="Z570" s="56"/>
    </row>
    <row r="571" spans="1:26" s="97" customFormat="1" ht="25.5" customHeight="1">
      <c r="A571" s="61" t="str">
        <f t="shared" si="56"/>
        <v> </v>
      </c>
      <c r="B571" s="66" t="s">
        <v>2554</v>
      </c>
      <c r="C571" s="88" t="s">
        <v>1855</v>
      </c>
      <c r="D571" s="67" t="s">
        <v>1175</v>
      </c>
      <c r="E571" s="324" t="s">
        <v>1224</v>
      </c>
      <c r="F571" s="324" t="s">
        <v>832</v>
      </c>
      <c r="G571" s="68" t="s">
        <v>356</v>
      </c>
      <c r="H571" s="246">
        <v>2002</v>
      </c>
      <c r="I571" s="69">
        <v>0.41</v>
      </c>
      <c r="J571" s="241">
        <f t="shared" si="57"/>
        <v>1181.18</v>
      </c>
      <c r="K571" s="267">
        <f>IF(J571=" "," ",IF(J571=0," ",J571/Currency!$C$11))</f>
        <v>1214.9557704176098</v>
      </c>
      <c r="L571" s="70">
        <f>IF(J571=" "," ",IF(J571=0," ",$J571*VLOOKUP($L$9,Currency!$A$3:$C$8,3,0)))</f>
        <v>776.78547941602</v>
      </c>
      <c r="M571" s="63">
        <f t="shared" si="53"/>
        <v>0.46</v>
      </c>
      <c r="N571" s="265">
        <f t="shared" si="55"/>
        <v>1081</v>
      </c>
      <c r="O571" s="37"/>
      <c r="P571" s="65" t="s">
        <v>479</v>
      </c>
      <c r="Q571" s="65" t="s">
        <v>479</v>
      </c>
      <c r="R571" s="65" t="s">
        <v>479</v>
      </c>
      <c r="S571" s="65" t="s">
        <v>479</v>
      </c>
      <c r="T571" s="65" t="s">
        <v>479</v>
      </c>
      <c r="U571" s="65" t="s">
        <v>479</v>
      </c>
      <c r="V571" s="56"/>
      <c r="W571" s="56"/>
      <c r="X571" s="56"/>
      <c r="Y571" s="56"/>
      <c r="Z571" s="56"/>
    </row>
    <row r="572" spans="1:26" s="97" customFormat="1" ht="25.5" customHeight="1">
      <c r="A572" s="61" t="str">
        <f t="shared" si="56"/>
        <v> </v>
      </c>
      <c r="B572" s="66" t="s">
        <v>2854</v>
      </c>
      <c r="C572" s="88" t="s">
        <v>1843</v>
      </c>
      <c r="D572" s="67" t="s">
        <v>1175</v>
      </c>
      <c r="E572" s="324" t="s">
        <v>1224</v>
      </c>
      <c r="F572" s="324" t="s">
        <v>832</v>
      </c>
      <c r="G572" s="68" t="s">
        <v>356</v>
      </c>
      <c r="H572" s="246">
        <v>3998</v>
      </c>
      <c r="I572" s="69">
        <v>0.41</v>
      </c>
      <c r="J572" s="241">
        <f t="shared" si="57"/>
        <v>2358.82</v>
      </c>
      <c r="K572" s="267">
        <f>IF(J572=" "," ",IF(J572=0," ",J572/Currency!$C$11))</f>
        <v>2426.2703147500515</v>
      </c>
      <c r="L572" s="70">
        <f>IF(J572=" "," ",IF(J572=0," ",$J572*VLOOKUP($L$9,Currency!$A$3:$C$8,3,0)))</f>
        <v>1551.2429304222019</v>
      </c>
      <c r="M572" s="63">
        <f t="shared" si="53"/>
        <v>0.46</v>
      </c>
      <c r="N572" s="265">
        <f t="shared" si="55"/>
        <v>2159</v>
      </c>
      <c r="O572" s="37"/>
      <c r="P572" s="65" t="s">
        <v>479</v>
      </c>
      <c r="Q572" s="65" t="s">
        <v>479</v>
      </c>
      <c r="R572" s="65" t="s">
        <v>479</v>
      </c>
      <c r="S572" s="65" t="s">
        <v>479</v>
      </c>
      <c r="T572" s="65" t="s">
        <v>479</v>
      </c>
      <c r="U572" s="65" t="s">
        <v>479</v>
      </c>
      <c r="V572" s="56"/>
      <c r="W572" s="56"/>
      <c r="X572" s="56"/>
      <c r="Y572" s="56"/>
      <c r="Z572" s="56"/>
    </row>
    <row r="573" spans="1:26" s="97" customFormat="1" ht="25.5" customHeight="1">
      <c r="A573" s="61" t="str">
        <f t="shared" si="56"/>
        <v> </v>
      </c>
      <c r="B573" s="66" t="s">
        <v>2855</v>
      </c>
      <c r="C573" s="88" t="s">
        <v>2901</v>
      </c>
      <c r="D573" s="67" t="s">
        <v>1175</v>
      </c>
      <c r="E573" s="324" t="s">
        <v>1224</v>
      </c>
      <c r="F573" s="324" t="s">
        <v>832</v>
      </c>
      <c r="G573" s="68" t="s">
        <v>356</v>
      </c>
      <c r="H573" s="246">
        <v>3998</v>
      </c>
      <c r="I573" s="69">
        <v>0.41</v>
      </c>
      <c r="J573" s="241">
        <f t="shared" si="57"/>
        <v>2358.82</v>
      </c>
      <c r="K573" s="267">
        <f>IF(J573=" "," ",IF(J573=0," ",J573/Currency!$C$11))</f>
        <v>2426.2703147500515</v>
      </c>
      <c r="L573" s="70">
        <f>IF(J573=" "," ",IF(J573=0," ",$J573*VLOOKUP($L$9,Currency!$A$3:$C$8,3,0)))</f>
        <v>1551.2429304222019</v>
      </c>
      <c r="M573" s="63">
        <f t="shared" si="53"/>
        <v>0.46</v>
      </c>
      <c r="N573" s="265">
        <f t="shared" si="55"/>
        <v>2159</v>
      </c>
      <c r="O573" s="37"/>
      <c r="P573" s="65" t="s">
        <v>479</v>
      </c>
      <c r="Q573" s="65" t="s">
        <v>479</v>
      </c>
      <c r="R573" s="65" t="s">
        <v>479</v>
      </c>
      <c r="S573" s="65" t="s">
        <v>479</v>
      </c>
      <c r="T573" s="65" t="s">
        <v>479</v>
      </c>
      <c r="U573" s="65" t="s">
        <v>479</v>
      </c>
      <c r="V573" s="56"/>
      <c r="W573" s="56"/>
      <c r="X573" s="56"/>
      <c r="Y573" s="56"/>
      <c r="Z573" s="56"/>
    </row>
    <row r="574" spans="1:26" s="97" customFormat="1" ht="25.5" customHeight="1">
      <c r="A574" s="61" t="str">
        <f t="shared" si="56"/>
        <v> </v>
      </c>
      <c r="B574" s="66" t="s">
        <v>2856</v>
      </c>
      <c r="C574" s="88" t="s">
        <v>1844</v>
      </c>
      <c r="D574" s="67" t="s">
        <v>1175</v>
      </c>
      <c r="E574" s="324" t="s">
        <v>1224</v>
      </c>
      <c r="F574" s="324" t="s">
        <v>832</v>
      </c>
      <c r="G574" s="68" t="s">
        <v>356</v>
      </c>
      <c r="H574" s="246">
        <v>2803</v>
      </c>
      <c r="I574" s="69">
        <v>0.41</v>
      </c>
      <c r="J574" s="241">
        <f t="shared" si="57"/>
        <v>1653.7700000000002</v>
      </c>
      <c r="K574" s="267">
        <f>IF(J574=" "," ",IF(J574=0," ",J574/Currency!$C$11))</f>
        <v>1701.0594527874925</v>
      </c>
      <c r="L574" s="70">
        <f>IF(J574=" "," ",IF(J574=0," ",$J574*VLOOKUP($L$9,Currency!$A$3:$C$8,3,0)))</f>
        <v>1087.5772721294227</v>
      </c>
      <c r="M574" s="63">
        <f t="shared" si="53"/>
        <v>0.46</v>
      </c>
      <c r="N574" s="265">
        <f t="shared" si="55"/>
        <v>1514</v>
      </c>
      <c r="O574" s="37"/>
      <c r="P574" s="65" t="s">
        <v>479</v>
      </c>
      <c r="Q574" s="65" t="s">
        <v>479</v>
      </c>
      <c r="R574" s="65" t="s">
        <v>479</v>
      </c>
      <c r="S574" s="65" t="s">
        <v>479</v>
      </c>
      <c r="T574" s="65" t="s">
        <v>479</v>
      </c>
      <c r="U574" s="65" t="s">
        <v>479</v>
      </c>
      <c r="V574" s="56"/>
      <c r="W574" s="56"/>
      <c r="X574" s="56"/>
      <c r="Y574" s="56"/>
      <c r="Z574" s="56"/>
    </row>
    <row r="575" spans="1:26" s="97" customFormat="1" ht="25.5" customHeight="1">
      <c r="A575" s="61" t="str">
        <f t="shared" si="56"/>
        <v> </v>
      </c>
      <c r="B575" s="75" t="s">
        <v>2857</v>
      </c>
      <c r="C575" s="88" t="s">
        <v>2702</v>
      </c>
      <c r="D575" s="67" t="s">
        <v>1175</v>
      </c>
      <c r="E575" s="324" t="s">
        <v>1224</v>
      </c>
      <c r="F575" s="324" t="s">
        <v>832</v>
      </c>
      <c r="G575" s="68" t="s">
        <v>356</v>
      </c>
      <c r="H575" s="246">
        <v>2803</v>
      </c>
      <c r="I575" s="69">
        <v>0.41</v>
      </c>
      <c r="J575" s="241">
        <f t="shared" si="57"/>
        <v>1653.7700000000002</v>
      </c>
      <c r="K575" s="267">
        <f>IF(J575=" "," ",IF(J575=0," ",J575/Currency!$C$11))</f>
        <v>1701.0594527874925</v>
      </c>
      <c r="L575" s="70">
        <f>IF(J575=" "," ",IF(J575=0," ",$J575*VLOOKUP($L$9,Currency!$A$3:$C$8,3,0)))</f>
        <v>1087.5772721294227</v>
      </c>
      <c r="M575" s="63">
        <f t="shared" si="53"/>
        <v>0.46</v>
      </c>
      <c r="N575" s="265">
        <f t="shared" si="55"/>
        <v>1514</v>
      </c>
      <c r="O575" s="37"/>
      <c r="P575" s="65" t="s">
        <v>479</v>
      </c>
      <c r="Q575" s="65" t="s">
        <v>479</v>
      </c>
      <c r="R575" s="65" t="s">
        <v>479</v>
      </c>
      <c r="S575" s="65" t="s">
        <v>479</v>
      </c>
      <c r="T575" s="65" t="s">
        <v>479</v>
      </c>
      <c r="U575" s="65" t="s">
        <v>479</v>
      </c>
      <c r="V575" s="56"/>
      <c r="W575" s="56"/>
      <c r="X575" s="56"/>
      <c r="Y575" s="56"/>
      <c r="Z575" s="56"/>
    </row>
    <row r="576" spans="1:26" s="97" customFormat="1" ht="25.5" customHeight="1">
      <c r="A576" s="61" t="str">
        <f t="shared" si="56"/>
        <v> </v>
      </c>
      <c r="B576" s="66" t="s">
        <v>1856</v>
      </c>
      <c r="C576" s="88" t="s">
        <v>2102</v>
      </c>
      <c r="D576" s="67" t="s">
        <v>1175</v>
      </c>
      <c r="E576" s="324" t="s">
        <v>1224</v>
      </c>
      <c r="F576" s="324" t="s">
        <v>832</v>
      </c>
      <c r="G576" s="68" t="s">
        <v>356</v>
      </c>
      <c r="H576" s="246">
        <v>2803</v>
      </c>
      <c r="I576" s="69">
        <v>0.41</v>
      </c>
      <c r="J576" s="241">
        <f t="shared" si="57"/>
        <v>1653.7700000000002</v>
      </c>
      <c r="K576" s="267">
        <f>IF(J576=" "," ",IF(J576=0," ",J576/Currency!$C$11))</f>
        <v>1701.0594527874925</v>
      </c>
      <c r="L576" s="70">
        <f>IF(J576=" "," ",IF(J576=0," ",$J576*VLOOKUP($L$9,Currency!$A$3:$C$8,3,0)))</f>
        <v>1087.5772721294227</v>
      </c>
      <c r="M576" s="63">
        <f t="shared" si="53"/>
        <v>0.46</v>
      </c>
      <c r="N576" s="265">
        <f t="shared" si="55"/>
        <v>1514</v>
      </c>
      <c r="O576" s="37"/>
      <c r="P576" s="65" t="s">
        <v>479</v>
      </c>
      <c r="Q576" s="65" t="s">
        <v>479</v>
      </c>
      <c r="R576" s="65" t="s">
        <v>479</v>
      </c>
      <c r="S576" s="65" t="s">
        <v>479</v>
      </c>
      <c r="T576" s="65" t="s">
        <v>479</v>
      </c>
      <c r="U576" s="65" t="s">
        <v>479</v>
      </c>
      <c r="V576" s="56"/>
      <c r="W576" s="56"/>
      <c r="X576" s="56"/>
      <c r="Y576" s="56"/>
      <c r="Z576" s="56"/>
    </row>
    <row r="577" spans="1:26" s="97" customFormat="1" ht="25.5" customHeight="1">
      <c r="A577" s="61" t="str">
        <f t="shared" si="56"/>
        <v> </v>
      </c>
      <c r="B577" s="75" t="s">
        <v>2858</v>
      </c>
      <c r="C577" s="88" t="s">
        <v>1845</v>
      </c>
      <c r="D577" s="76" t="s">
        <v>1175</v>
      </c>
      <c r="E577" s="324" t="s">
        <v>1224</v>
      </c>
      <c r="F577" s="324" t="s">
        <v>832</v>
      </c>
      <c r="G577" s="68" t="s">
        <v>356</v>
      </c>
      <c r="H577" s="246">
        <v>2803</v>
      </c>
      <c r="I577" s="77">
        <v>0.41</v>
      </c>
      <c r="J577" s="241">
        <f t="shared" si="57"/>
        <v>1653.7700000000002</v>
      </c>
      <c r="K577" s="267">
        <f>IF(J577=" "," ",IF(J577=0," ",J577/Currency!$C$11))</f>
        <v>1701.0594527874925</v>
      </c>
      <c r="L577" s="70">
        <f>IF(J577=" "," ",IF(J577=0," ",$J577*VLOOKUP($L$9,Currency!$A$3:$C$8,3,0)))</f>
        <v>1087.5772721294227</v>
      </c>
      <c r="M577" s="63">
        <f t="shared" si="53"/>
        <v>0.46</v>
      </c>
      <c r="N577" s="265">
        <f t="shared" si="55"/>
        <v>1514</v>
      </c>
      <c r="O577" s="37"/>
      <c r="P577" s="65" t="s">
        <v>479</v>
      </c>
      <c r="Q577" s="65" t="s">
        <v>479</v>
      </c>
      <c r="R577" s="65" t="s">
        <v>479</v>
      </c>
      <c r="S577" s="65" t="s">
        <v>479</v>
      </c>
      <c r="T577" s="65" t="s">
        <v>479</v>
      </c>
      <c r="U577" s="65" t="s">
        <v>479</v>
      </c>
      <c r="V577" s="56"/>
      <c r="W577" s="56"/>
      <c r="X577" s="56"/>
      <c r="Y577" s="56"/>
      <c r="Z577" s="56"/>
    </row>
    <row r="578" spans="1:26" s="97" customFormat="1" ht="25.5" customHeight="1">
      <c r="A578" s="61" t="str">
        <f t="shared" si="56"/>
        <v> </v>
      </c>
      <c r="B578" s="75" t="s">
        <v>2859</v>
      </c>
      <c r="C578" s="88" t="s">
        <v>2703</v>
      </c>
      <c r="D578" s="67" t="s">
        <v>1175</v>
      </c>
      <c r="E578" s="324" t="s">
        <v>1224</v>
      </c>
      <c r="F578" s="324" t="s">
        <v>832</v>
      </c>
      <c r="G578" s="68" t="s">
        <v>356</v>
      </c>
      <c r="H578" s="246">
        <v>2803</v>
      </c>
      <c r="I578" s="69">
        <v>0.41</v>
      </c>
      <c r="J578" s="241">
        <f t="shared" si="57"/>
        <v>1653.7700000000002</v>
      </c>
      <c r="K578" s="267">
        <f>IF(J578=" "," ",IF(J578=0," ",J578/Currency!$C$11))</f>
        <v>1701.0594527874925</v>
      </c>
      <c r="L578" s="70">
        <f>IF(J578=" "," ",IF(J578=0," ",$J578*VLOOKUP($L$9,Currency!$A$3:$C$8,3,0)))</f>
        <v>1087.5772721294227</v>
      </c>
      <c r="M578" s="63">
        <f t="shared" si="53"/>
        <v>0.46</v>
      </c>
      <c r="N578" s="265">
        <f t="shared" si="55"/>
        <v>1514</v>
      </c>
      <c r="O578" s="37"/>
      <c r="P578" s="65" t="s">
        <v>479</v>
      </c>
      <c r="Q578" s="65" t="s">
        <v>479</v>
      </c>
      <c r="R578" s="65" t="s">
        <v>479</v>
      </c>
      <c r="S578" s="65" t="s">
        <v>479</v>
      </c>
      <c r="T578" s="65" t="s">
        <v>479</v>
      </c>
      <c r="U578" s="65" t="s">
        <v>479</v>
      </c>
      <c r="V578" s="56"/>
      <c r="W578" s="56"/>
      <c r="X578" s="56"/>
      <c r="Y578" s="56"/>
      <c r="Z578" s="56"/>
    </row>
    <row r="579" spans="1:26" s="97" customFormat="1" ht="25.5" customHeight="1">
      <c r="A579" s="61" t="str">
        <f t="shared" si="56"/>
        <v> </v>
      </c>
      <c r="B579" s="66" t="s">
        <v>2103</v>
      </c>
      <c r="C579" s="88" t="s">
        <v>2104</v>
      </c>
      <c r="D579" s="67" t="s">
        <v>1175</v>
      </c>
      <c r="E579" s="324" t="s">
        <v>1224</v>
      </c>
      <c r="F579" s="324" t="s">
        <v>832</v>
      </c>
      <c r="G579" s="68" t="s">
        <v>356</v>
      </c>
      <c r="H579" s="246">
        <v>2803</v>
      </c>
      <c r="I579" s="69">
        <v>0.41</v>
      </c>
      <c r="J579" s="241">
        <f t="shared" si="57"/>
        <v>1653.7700000000002</v>
      </c>
      <c r="K579" s="267">
        <f>IF(J579=" "," ",IF(J579=0," ",J579/Currency!$C$11))</f>
        <v>1701.0594527874925</v>
      </c>
      <c r="L579" s="70">
        <f>IF(J579=" "," ",IF(J579=0," ",$J579*VLOOKUP($L$9,Currency!$A$3:$C$8,3,0)))</f>
        <v>1087.5772721294227</v>
      </c>
      <c r="M579" s="63">
        <f t="shared" si="53"/>
        <v>0.46</v>
      </c>
      <c r="N579" s="265">
        <f t="shared" si="55"/>
        <v>1514</v>
      </c>
      <c r="O579" s="37"/>
      <c r="P579" s="65" t="s">
        <v>479</v>
      </c>
      <c r="Q579" s="65" t="s">
        <v>479</v>
      </c>
      <c r="R579" s="65" t="s">
        <v>479</v>
      </c>
      <c r="S579" s="65" t="s">
        <v>479</v>
      </c>
      <c r="T579" s="65" t="s">
        <v>479</v>
      </c>
      <c r="U579" s="65" t="s">
        <v>479</v>
      </c>
      <c r="V579" s="56"/>
      <c r="W579" s="56"/>
      <c r="X579" s="56"/>
      <c r="Y579" s="56"/>
      <c r="Z579" s="56"/>
    </row>
    <row r="580" spans="1:26" s="97" customFormat="1" ht="25.5" customHeight="1">
      <c r="A580" s="61" t="str">
        <f t="shared" si="56"/>
        <v> </v>
      </c>
      <c r="B580" s="75" t="s">
        <v>2860</v>
      </c>
      <c r="C580" s="88" t="s">
        <v>2704</v>
      </c>
      <c r="D580" s="67" t="s">
        <v>1175</v>
      </c>
      <c r="E580" s="324" t="s">
        <v>1224</v>
      </c>
      <c r="F580" s="324" t="s">
        <v>832</v>
      </c>
      <c r="G580" s="68" t="s">
        <v>356</v>
      </c>
      <c r="H580" s="246">
        <v>4538</v>
      </c>
      <c r="I580" s="69">
        <v>0.41</v>
      </c>
      <c r="J580" s="241">
        <f t="shared" si="57"/>
        <v>2677.4200000000005</v>
      </c>
      <c r="K580" s="267">
        <f>IF(J580=" "," ",IF(J580=0," ",J580/Currency!$C$11))</f>
        <v>2753.9806624151415</v>
      </c>
      <c r="L580" s="70">
        <f>IF(J580=" "," ",IF(J580=0," ",$J580*VLOOKUP($L$9,Currency!$A$3:$C$8,3,0)))</f>
        <v>1760.7654873076422</v>
      </c>
      <c r="M580" s="63">
        <f t="shared" si="53"/>
        <v>0.46</v>
      </c>
      <c r="N580" s="265">
        <f t="shared" si="55"/>
        <v>2451</v>
      </c>
      <c r="O580" s="37"/>
      <c r="P580" s="65" t="s">
        <v>479</v>
      </c>
      <c r="Q580" s="65" t="s">
        <v>479</v>
      </c>
      <c r="R580" s="65" t="s">
        <v>479</v>
      </c>
      <c r="S580" s="65" t="s">
        <v>479</v>
      </c>
      <c r="T580" s="65" t="s">
        <v>479</v>
      </c>
      <c r="U580" s="65" t="s">
        <v>479</v>
      </c>
      <c r="V580" s="56"/>
      <c r="W580" s="56"/>
      <c r="X580" s="56"/>
      <c r="Y580" s="56"/>
      <c r="Z580" s="56"/>
    </row>
    <row r="581" spans="1:21" ht="25.5" customHeight="1">
      <c r="A581" s="61" t="str">
        <f t="shared" si="56"/>
        <v> </v>
      </c>
      <c r="B581" s="66" t="s">
        <v>2861</v>
      </c>
      <c r="C581" s="88" t="s">
        <v>1846</v>
      </c>
      <c r="D581" s="67" t="s">
        <v>1175</v>
      </c>
      <c r="E581" s="324" t="s">
        <v>1224</v>
      </c>
      <c r="F581" s="324" t="s">
        <v>832</v>
      </c>
      <c r="G581" s="68" t="s">
        <v>356</v>
      </c>
      <c r="H581" s="246">
        <v>8008</v>
      </c>
      <c r="I581" s="69">
        <v>0.41</v>
      </c>
      <c r="J581" s="241">
        <f t="shared" si="57"/>
        <v>4724.72</v>
      </c>
      <c r="K581" s="267">
        <f>IF(J581=" "," ",IF(J581=0," ",J581/Currency!$C$11))</f>
        <v>4859.823081670439</v>
      </c>
      <c r="L581" s="70">
        <f>IF(J581=" "," ",IF(J581=0," ",$J581*VLOOKUP($L$9,Currency!$A$3:$C$8,3,0)))</f>
        <v>3107.14191766408</v>
      </c>
      <c r="M581" s="63">
        <f t="shared" si="53"/>
        <v>0.46</v>
      </c>
      <c r="N581" s="265">
        <f t="shared" si="55"/>
        <v>4324</v>
      </c>
      <c r="O581" s="37"/>
      <c r="P581" s="65" t="s">
        <v>479</v>
      </c>
      <c r="Q581" s="65" t="s">
        <v>479</v>
      </c>
      <c r="R581" s="65" t="s">
        <v>479</v>
      </c>
      <c r="S581" s="65" t="s">
        <v>479</v>
      </c>
      <c r="T581" s="65" t="s">
        <v>479</v>
      </c>
      <c r="U581" s="65" t="s">
        <v>479</v>
      </c>
    </row>
    <row r="582" spans="1:21" ht="25.5" customHeight="1">
      <c r="A582" s="61" t="str">
        <f t="shared" si="56"/>
        <v> </v>
      </c>
      <c r="B582" s="75" t="s">
        <v>515</v>
      </c>
      <c r="C582" s="88" t="s">
        <v>2705</v>
      </c>
      <c r="D582" s="67" t="s">
        <v>1175</v>
      </c>
      <c r="E582" s="324" t="s">
        <v>1224</v>
      </c>
      <c r="F582" s="324" t="s">
        <v>832</v>
      </c>
      <c r="G582" s="68" t="s">
        <v>356</v>
      </c>
      <c r="H582" s="246">
        <v>8008</v>
      </c>
      <c r="I582" s="69">
        <v>0.41</v>
      </c>
      <c r="J582" s="241">
        <f t="shared" si="57"/>
        <v>4724.72</v>
      </c>
      <c r="K582" s="267">
        <f>IF(J582=" "," ",IF(J582=0," ",J582/Currency!$C$11))</f>
        <v>4859.823081670439</v>
      </c>
      <c r="L582" s="70">
        <f>IF(J582=" "," ",IF(J582=0," ",$J582*VLOOKUP($L$9,Currency!$A$3:$C$8,3,0)))</f>
        <v>3107.14191766408</v>
      </c>
      <c r="M582" s="63">
        <f t="shared" si="53"/>
        <v>0.46</v>
      </c>
      <c r="N582" s="265">
        <f t="shared" si="55"/>
        <v>4324</v>
      </c>
      <c r="O582" s="37"/>
      <c r="P582" s="65" t="s">
        <v>479</v>
      </c>
      <c r="Q582" s="65" t="s">
        <v>479</v>
      </c>
      <c r="R582" s="65" t="s">
        <v>479</v>
      </c>
      <c r="S582" s="65" t="s">
        <v>479</v>
      </c>
      <c r="T582" s="65" t="s">
        <v>479</v>
      </c>
      <c r="U582" s="65" t="s">
        <v>479</v>
      </c>
    </row>
    <row r="583" spans="1:21" ht="25.5" customHeight="1">
      <c r="A583" s="61" t="str">
        <f t="shared" si="56"/>
        <v> </v>
      </c>
      <c r="B583" s="66" t="s">
        <v>516</v>
      </c>
      <c r="C583" s="88" t="s">
        <v>862</v>
      </c>
      <c r="D583" s="67" t="s">
        <v>1175</v>
      </c>
      <c r="E583" s="324" t="s">
        <v>1224</v>
      </c>
      <c r="F583" s="324" t="s">
        <v>832</v>
      </c>
      <c r="G583" s="68" t="s">
        <v>356</v>
      </c>
      <c r="H583" s="246">
        <v>2536</v>
      </c>
      <c r="I583" s="69">
        <v>0.41</v>
      </c>
      <c r="J583" s="241">
        <f t="shared" si="57"/>
        <v>1496.2400000000002</v>
      </c>
      <c r="K583" s="267">
        <f>IF(J583=" "," ",IF(J583=0," ",J583/Currency!$C$11))</f>
        <v>1539.0248919975318</v>
      </c>
      <c r="L583" s="70">
        <f>IF(J583=" "," ",IF(J583=0," ",$J583*VLOOKUP($L$9,Currency!$A$3:$C$8,3,0)))</f>
        <v>983.9800078916219</v>
      </c>
      <c r="M583" s="63">
        <f t="shared" si="53"/>
        <v>0.46</v>
      </c>
      <c r="N583" s="265">
        <f t="shared" si="55"/>
        <v>1369</v>
      </c>
      <c r="O583" s="37"/>
      <c r="P583" s="65" t="s">
        <v>479</v>
      </c>
      <c r="Q583" s="65" t="s">
        <v>479</v>
      </c>
      <c r="R583" s="65" t="s">
        <v>479</v>
      </c>
      <c r="S583" s="65" t="s">
        <v>479</v>
      </c>
      <c r="T583" s="65" t="s">
        <v>479</v>
      </c>
      <c r="U583" s="65" t="s">
        <v>479</v>
      </c>
    </row>
    <row r="584" spans="1:21" ht="25.5" customHeight="1">
      <c r="A584" s="61" t="str">
        <f t="shared" si="56"/>
        <v> </v>
      </c>
      <c r="B584" s="66" t="s">
        <v>517</v>
      </c>
      <c r="C584" s="88" t="s">
        <v>584</v>
      </c>
      <c r="D584" s="67" t="s">
        <v>1175</v>
      </c>
      <c r="E584" s="324" t="s">
        <v>1224</v>
      </c>
      <c r="F584" s="324" t="s">
        <v>832</v>
      </c>
      <c r="G584" s="68" t="s">
        <v>356</v>
      </c>
      <c r="H584" s="246">
        <v>3070</v>
      </c>
      <c r="I584" s="69">
        <v>0.41</v>
      </c>
      <c r="J584" s="241">
        <f t="shared" si="57"/>
        <v>1811.3000000000002</v>
      </c>
      <c r="K584" s="267">
        <f>IF(J584=" "," ",IF(J584=0," ",J584/Currency!$C$11))</f>
        <v>1863.0940135774536</v>
      </c>
      <c r="L584" s="70">
        <f>IF(J584=" "," ",IF(J584=0," ",$J584*VLOOKUP($L$9,Currency!$A$3:$C$8,3,0)))</f>
        <v>1191.1745363672237</v>
      </c>
      <c r="M584" s="63">
        <f t="shared" si="53"/>
        <v>0.46</v>
      </c>
      <c r="N584" s="265">
        <f t="shared" si="55"/>
        <v>1658</v>
      </c>
      <c r="O584" s="37"/>
      <c r="P584" s="65" t="s">
        <v>479</v>
      </c>
      <c r="Q584" s="65" t="s">
        <v>479</v>
      </c>
      <c r="R584" s="65" t="s">
        <v>479</v>
      </c>
      <c r="S584" s="65" t="s">
        <v>479</v>
      </c>
      <c r="T584" s="65" t="s">
        <v>479</v>
      </c>
      <c r="U584" s="65" t="s">
        <v>479</v>
      </c>
    </row>
    <row r="585" spans="1:21" ht="25.5" customHeight="1">
      <c r="A585" s="61" t="str">
        <f t="shared" si="56"/>
        <v> </v>
      </c>
      <c r="B585" s="66" t="s">
        <v>518</v>
      </c>
      <c r="C585" s="88" t="s">
        <v>298</v>
      </c>
      <c r="D585" s="67" t="s">
        <v>1175</v>
      </c>
      <c r="E585" s="324" t="s">
        <v>1224</v>
      </c>
      <c r="F585" s="324" t="s">
        <v>832</v>
      </c>
      <c r="G585" s="68" t="s">
        <v>356</v>
      </c>
      <c r="H585" s="246">
        <v>3070</v>
      </c>
      <c r="I585" s="69">
        <v>0.41</v>
      </c>
      <c r="J585" s="241">
        <f t="shared" si="57"/>
        <v>1811.3000000000002</v>
      </c>
      <c r="K585" s="267">
        <f>IF(J585=" "," ",IF(J585=0," ",J585/Currency!$C$11))</f>
        <v>1863.0940135774536</v>
      </c>
      <c r="L585" s="70">
        <f>IF(J585=" "," ",IF(J585=0," ",$J585*VLOOKUP($L$9,Currency!$A$3:$C$8,3,0)))</f>
        <v>1191.1745363672237</v>
      </c>
      <c r="M585" s="63">
        <f t="shared" si="53"/>
        <v>0.46</v>
      </c>
      <c r="N585" s="265">
        <f t="shared" si="55"/>
        <v>1658</v>
      </c>
      <c r="O585" s="37"/>
      <c r="P585" s="65" t="s">
        <v>479</v>
      </c>
      <c r="Q585" s="65" t="s">
        <v>479</v>
      </c>
      <c r="R585" s="65" t="s">
        <v>479</v>
      </c>
      <c r="S585" s="65" t="s">
        <v>479</v>
      </c>
      <c r="T585" s="65" t="s">
        <v>479</v>
      </c>
      <c r="U585" s="65" t="s">
        <v>479</v>
      </c>
    </row>
    <row r="586" spans="1:21" ht="25.5" customHeight="1">
      <c r="A586" s="61" t="str">
        <f t="shared" si="56"/>
        <v> </v>
      </c>
      <c r="B586" s="66" t="s">
        <v>2105</v>
      </c>
      <c r="C586" s="88" t="s">
        <v>2106</v>
      </c>
      <c r="D586" s="67" t="s">
        <v>1175</v>
      </c>
      <c r="E586" s="324" t="s">
        <v>1224</v>
      </c>
      <c r="F586" s="324" t="s">
        <v>832</v>
      </c>
      <c r="G586" s="68" t="s">
        <v>356</v>
      </c>
      <c r="H586" s="246">
        <v>3070</v>
      </c>
      <c r="I586" s="69">
        <v>0.41</v>
      </c>
      <c r="J586" s="241">
        <f t="shared" si="57"/>
        <v>1811.3000000000002</v>
      </c>
      <c r="K586" s="267">
        <f>IF(J586=" "," ",IF(J586=0," ",J586/Currency!$C$11))</f>
        <v>1863.0940135774536</v>
      </c>
      <c r="L586" s="70">
        <f>IF(J586=" "," ",IF(J586=0," ",$J586*VLOOKUP($L$9,Currency!$A$3:$C$8,3,0)))</f>
        <v>1191.1745363672237</v>
      </c>
      <c r="M586" s="63">
        <f t="shared" si="53"/>
        <v>0.46</v>
      </c>
      <c r="N586" s="265">
        <f t="shared" si="55"/>
        <v>1658</v>
      </c>
      <c r="O586" s="37"/>
      <c r="P586" s="65" t="s">
        <v>479</v>
      </c>
      <c r="Q586" s="65" t="s">
        <v>479</v>
      </c>
      <c r="R586" s="65" t="s">
        <v>479</v>
      </c>
      <c r="S586" s="65" t="s">
        <v>479</v>
      </c>
      <c r="T586" s="65" t="s">
        <v>479</v>
      </c>
      <c r="U586" s="65" t="s">
        <v>479</v>
      </c>
    </row>
    <row r="587" spans="1:21" ht="25.5" customHeight="1">
      <c r="A587" s="61" t="str">
        <f t="shared" si="56"/>
        <v> </v>
      </c>
      <c r="B587" s="66" t="s">
        <v>519</v>
      </c>
      <c r="C587" s="88" t="s">
        <v>585</v>
      </c>
      <c r="D587" s="67" t="s">
        <v>1175</v>
      </c>
      <c r="E587" s="324" t="s">
        <v>1224</v>
      </c>
      <c r="F587" s="324" t="s">
        <v>832</v>
      </c>
      <c r="G587" s="68" t="s">
        <v>356</v>
      </c>
      <c r="H587" s="246">
        <v>3070</v>
      </c>
      <c r="I587" s="69">
        <v>0.41</v>
      </c>
      <c r="J587" s="241">
        <f t="shared" si="57"/>
        <v>1811.3000000000002</v>
      </c>
      <c r="K587" s="267">
        <f>IF(J587=" "," ",IF(J587=0," ",J587/Currency!$C$11))</f>
        <v>1863.0940135774536</v>
      </c>
      <c r="L587" s="70">
        <f>IF(J587=" "," ",IF(J587=0," ",$J587*VLOOKUP($L$9,Currency!$A$3:$C$8,3,0)))</f>
        <v>1191.1745363672237</v>
      </c>
      <c r="M587" s="63">
        <f t="shared" si="53"/>
        <v>0.46</v>
      </c>
      <c r="N587" s="265">
        <f t="shared" si="55"/>
        <v>1658</v>
      </c>
      <c r="O587" s="37"/>
      <c r="P587" s="65" t="s">
        <v>479</v>
      </c>
      <c r="Q587" s="65" t="s">
        <v>479</v>
      </c>
      <c r="R587" s="65" t="s">
        <v>479</v>
      </c>
      <c r="S587" s="65" t="s">
        <v>479</v>
      </c>
      <c r="T587" s="65" t="s">
        <v>479</v>
      </c>
      <c r="U587" s="65" t="s">
        <v>479</v>
      </c>
    </row>
    <row r="588" spans="1:21" ht="25.5" customHeight="1">
      <c r="A588" s="61" t="str">
        <f t="shared" si="56"/>
        <v> </v>
      </c>
      <c r="B588" s="66" t="s">
        <v>520</v>
      </c>
      <c r="C588" s="88" t="s">
        <v>543</v>
      </c>
      <c r="D588" s="67" t="s">
        <v>1175</v>
      </c>
      <c r="E588" s="324" t="s">
        <v>1224</v>
      </c>
      <c r="F588" s="324" t="s">
        <v>832</v>
      </c>
      <c r="G588" s="68" t="s">
        <v>356</v>
      </c>
      <c r="H588" s="246">
        <v>3070</v>
      </c>
      <c r="I588" s="69">
        <v>0.41</v>
      </c>
      <c r="J588" s="241">
        <f t="shared" si="57"/>
        <v>1811.3000000000002</v>
      </c>
      <c r="K588" s="267">
        <f>IF(J588=" "," ",IF(J588=0," ",J588/Currency!$C$11))</f>
        <v>1863.0940135774536</v>
      </c>
      <c r="L588" s="70">
        <f>IF(J588=" "," ",IF(J588=0," ",$J588*VLOOKUP($L$9,Currency!$A$3:$C$8,3,0)))</f>
        <v>1191.1745363672237</v>
      </c>
      <c r="M588" s="63">
        <f t="shared" si="53"/>
        <v>0.46</v>
      </c>
      <c r="N588" s="265">
        <f t="shared" si="55"/>
        <v>1658</v>
      </c>
      <c r="O588" s="37"/>
      <c r="P588" s="65" t="s">
        <v>479</v>
      </c>
      <c r="Q588" s="65" t="s">
        <v>479</v>
      </c>
      <c r="R588" s="65" t="s">
        <v>479</v>
      </c>
      <c r="S588" s="65" t="s">
        <v>479</v>
      </c>
      <c r="T588" s="65" t="s">
        <v>479</v>
      </c>
      <c r="U588" s="65" t="s">
        <v>479</v>
      </c>
    </row>
    <row r="589" spans="1:21" ht="25.5" customHeight="1">
      <c r="A589" s="61" t="str">
        <f t="shared" si="56"/>
        <v> </v>
      </c>
      <c r="B589" s="66" t="s">
        <v>2107</v>
      </c>
      <c r="C589" s="88" t="s">
        <v>686</v>
      </c>
      <c r="D589" s="67" t="s">
        <v>1175</v>
      </c>
      <c r="E589" s="324" t="s">
        <v>1224</v>
      </c>
      <c r="F589" s="324" t="s">
        <v>832</v>
      </c>
      <c r="G589" s="68" t="s">
        <v>356</v>
      </c>
      <c r="H589" s="246">
        <v>3070</v>
      </c>
      <c r="I589" s="69">
        <v>0.41</v>
      </c>
      <c r="J589" s="241">
        <f t="shared" si="57"/>
        <v>1811.3000000000002</v>
      </c>
      <c r="K589" s="267">
        <f>IF(J589=" "," ",IF(J589=0," ",J589/Currency!$C$11))</f>
        <v>1863.0940135774536</v>
      </c>
      <c r="L589" s="70">
        <f>IF(J589=" "," ",IF(J589=0," ",$J589*VLOOKUP($L$9,Currency!$A$3:$C$8,3,0)))</f>
        <v>1191.1745363672237</v>
      </c>
      <c r="M589" s="63">
        <f t="shared" si="53"/>
        <v>0.46</v>
      </c>
      <c r="N589" s="265">
        <f t="shared" si="55"/>
        <v>1658</v>
      </c>
      <c r="O589" s="37"/>
      <c r="P589" s="65" t="s">
        <v>479</v>
      </c>
      <c r="Q589" s="65" t="s">
        <v>479</v>
      </c>
      <c r="R589" s="65" t="s">
        <v>479</v>
      </c>
      <c r="S589" s="65" t="s">
        <v>479</v>
      </c>
      <c r="T589" s="65" t="s">
        <v>479</v>
      </c>
      <c r="U589" s="65" t="s">
        <v>479</v>
      </c>
    </row>
    <row r="590" spans="1:21" ht="25.5" customHeight="1">
      <c r="A590" s="61" t="str">
        <f t="shared" si="56"/>
        <v> </v>
      </c>
      <c r="B590" s="66" t="s">
        <v>521</v>
      </c>
      <c r="C590" s="88" t="s">
        <v>544</v>
      </c>
      <c r="D590" s="67" t="s">
        <v>1175</v>
      </c>
      <c r="E590" s="324" t="s">
        <v>1224</v>
      </c>
      <c r="F590" s="324" t="s">
        <v>832</v>
      </c>
      <c r="G590" s="68" t="s">
        <v>356</v>
      </c>
      <c r="H590" s="246">
        <v>5339</v>
      </c>
      <c r="I590" s="69">
        <v>0.41</v>
      </c>
      <c r="J590" s="241">
        <f t="shared" si="57"/>
        <v>3150.01</v>
      </c>
      <c r="K590" s="267">
        <f>IF(J590=" "," ",IF(J590=0," ",J590/Currency!$C$11))</f>
        <v>3240.084344785024</v>
      </c>
      <c r="L590" s="70">
        <f>IF(J590=" "," ",IF(J590=0," ",$J590*VLOOKUP($L$9,Currency!$A$3:$C$8,3,0)))</f>
        <v>2071.5572800210443</v>
      </c>
      <c r="M590" s="63">
        <f t="shared" si="53"/>
        <v>0.46</v>
      </c>
      <c r="N590" s="265">
        <f t="shared" si="55"/>
        <v>2883</v>
      </c>
      <c r="O590" s="37"/>
      <c r="P590" s="65" t="s">
        <v>479</v>
      </c>
      <c r="Q590" s="65" t="s">
        <v>479</v>
      </c>
      <c r="R590" s="65" t="s">
        <v>479</v>
      </c>
      <c r="S590" s="65" t="s">
        <v>479</v>
      </c>
      <c r="T590" s="65" t="s">
        <v>479</v>
      </c>
      <c r="U590" s="65" t="s">
        <v>479</v>
      </c>
    </row>
    <row r="591" spans="1:21" ht="25.5" customHeight="1">
      <c r="A591" s="61" t="str">
        <f t="shared" si="56"/>
        <v> </v>
      </c>
      <c r="B591" s="66" t="s">
        <v>522</v>
      </c>
      <c r="C591" s="88" t="s">
        <v>545</v>
      </c>
      <c r="D591" s="67" t="s">
        <v>1175</v>
      </c>
      <c r="E591" s="324" t="s">
        <v>1224</v>
      </c>
      <c r="F591" s="324" t="s">
        <v>832</v>
      </c>
      <c r="G591" s="68" t="s">
        <v>356</v>
      </c>
      <c r="H591" s="246">
        <v>5339</v>
      </c>
      <c r="I591" s="69">
        <v>0.41</v>
      </c>
      <c r="J591" s="241">
        <f t="shared" si="57"/>
        <v>3150.01</v>
      </c>
      <c r="K591" s="267">
        <f>IF(J591=" "," ",IF(J591=0," ",J591/Currency!$C$11))</f>
        <v>3240.084344785024</v>
      </c>
      <c r="L591" s="70">
        <f>IF(J591=" "," ",IF(J591=0," ",$J591*VLOOKUP($L$9,Currency!$A$3:$C$8,3,0)))</f>
        <v>2071.5572800210443</v>
      </c>
      <c r="M591" s="63">
        <f aca="true" t="shared" si="58" ref="M591:M654">IF($H591=0," ",IF(H591=" "," ",IF(E591="A",46%,IF($E591="B",51%,IF($E591="C",51%,IF($E591="D",10%,0))))))</f>
        <v>0.46</v>
      </c>
      <c r="N591" s="265">
        <f t="shared" si="55"/>
        <v>2883</v>
      </c>
      <c r="O591" s="37"/>
      <c r="P591" s="65" t="s">
        <v>479</v>
      </c>
      <c r="Q591" s="65" t="s">
        <v>479</v>
      </c>
      <c r="R591" s="65" t="s">
        <v>479</v>
      </c>
      <c r="S591" s="65" t="s">
        <v>479</v>
      </c>
      <c r="T591" s="65" t="s">
        <v>479</v>
      </c>
      <c r="U591" s="65" t="s">
        <v>479</v>
      </c>
    </row>
    <row r="592" spans="1:21" ht="25.5" customHeight="1">
      <c r="A592" s="61" t="str">
        <f t="shared" si="56"/>
        <v> </v>
      </c>
      <c r="B592" s="66" t="s">
        <v>523</v>
      </c>
      <c r="C592" s="88" t="s">
        <v>586</v>
      </c>
      <c r="D592" s="67" t="s">
        <v>1175</v>
      </c>
      <c r="E592" s="324" t="s">
        <v>1224</v>
      </c>
      <c r="F592" s="324" t="s">
        <v>832</v>
      </c>
      <c r="G592" s="68" t="s">
        <v>356</v>
      </c>
      <c r="H592" s="246">
        <v>3998</v>
      </c>
      <c r="I592" s="69">
        <v>0.41</v>
      </c>
      <c r="J592" s="241">
        <f t="shared" si="57"/>
        <v>2358.82</v>
      </c>
      <c r="K592" s="267">
        <f>IF(J592=" "," ",IF(J592=0," ",J592/Currency!$C$11))</f>
        <v>2426.2703147500515</v>
      </c>
      <c r="L592" s="70">
        <f>IF(J592=" "," ",IF(J592=0," ",$J592*VLOOKUP($L$9,Currency!$A$3:$C$8,3,0)))</f>
        <v>1551.2429304222019</v>
      </c>
      <c r="M592" s="63">
        <f t="shared" si="58"/>
        <v>0.46</v>
      </c>
      <c r="N592" s="265">
        <f t="shared" si="55"/>
        <v>2159</v>
      </c>
      <c r="O592" s="37"/>
      <c r="P592" s="65" t="s">
        <v>479</v>
      </c>
      <c r="Q592" s="65" t="s">
        <v>479</v>
      </c>
      <c r="R592" s="65" t="s">
        <v>479</v>
      </c>
      <c r="S592" s="65" t="s">
        <v>479</v>
      </c>
      <c r="T592" s="65" t="s">
        <v>479</v>
      </c>
      <c r="U592" s="65" t="s">
        <v>479</v>
      </c>
    </row>
    <row r="593" spans="1:21" ht="25.5" customHeight="1">
      <c r="A593" s="61" t="str">
        <f t="shared" si="56"/>
        <v> </v>
      </c>
      <c r="B593" s="66" t="s">
        <v>524</v>
      </c>
      <c r="C593" s="88" t="s">
        <v>251</v>
      </c>
      <c r="D593" s="67" t="s">
        <v>1175</v>
      </c>
      <c r="E593" s="324" t="s">
        <v>1224</v>
      </c>
      <c r="F593" s="324" t="s">
        <v>832</v>
      </c>
      <c r="G593" s="68" t="s">
        <v>356</v>
      </c>
      <c r="H593" s="246">
        <v>3998</v>
      </c>
      <c r="I593" s="69">
        <v>0.41</v>
      </c>
      <c r="J593" s="241">
        <f t="shared" si="57"/>
        <v>2358.82</v>
      </c>
      <c r="K593" s="267">
        <f>IF(J593=" "," ",IF(J593=0," ",J593/Currency!$C$11))</f>
        <v>2426.2703147500515</v>
      </c>
      <c r="L593" s="70">
        <f>IF(J593=" "," ",IF(J593=0," ",$J593*VLOOKUP($L$9,Currency!$A$3:$C$8,3,0)))</f>
        <v>1551.2429304222019</v>
      </c>
      <c r="M593" s="63">
        <f t="shared" si="58"/>
        <v>0.46</v>
      </c>
      <c r="N593" s="265">
        <f t="shared" si="55"/>
        <v>2159</v>
      </c>
      <c r="O593" s="37"/>
      <c r="P593" s="65" t="s">
        <v>479</v>
      </c>
      <c r="Q593" s="65" t="s">
        <v>479</v>
      </c>
      <c r="R593" s="65" t="s">
        <v>479</v>
      </c>
      <c r="S593" s="65" t="s">
        <v>479</v>
      </c>
      <c r="T593" s="65" t="s">
        <v>479</v>
      </c>
      <c r="U593" s="65" t="s">
        <v>479</v>
      </c>
    </row>
    <row r="594" spans="1:21" ht="25.5" customHeight="1">
      <c r="A594" s="61" t="str">
        <f t="shared" si="56"/>
        <v> </v>
      </c>
      <c r="B594" s="75" t="s">
        <v>554</v>
      </c>
      <c r="C594" s="88" t="s">
        <v>2706</v>
      </c>
      <c r="D594" s="67" t="s">
        <v>1175</v>
      </c>
      <c r="E594" s="324" t="s">
        <v>1224</v>
      </c>
      <c r="F594" s="324" t="s">
        <v>832</v>
      </c>
      <c r="G594" s="68" t="s">
        <v>356</v>
      </c>
      <c r="H594" s="246">
        <v>2136</v>
      </c>
      <c r="I594" s="69">
        <v>0.41</v>
      </c>
      <c r="J594" s="241">
        <f t="shared" si="57"/>
        <v>1260.2400000000002</v>
      </c>
      <c r="K594" s="267">
        <f>IF(J594=" "," ",IF(J594=0," ",J594/Currency!$C$11))</f>
        <v>1296.2764863196876</v>
      </c>
      <c r="L594" s="70">
        <f>IF(J594=" "," ",IF(J594=0," ",$J594*VLOOKUP($L$9,Currency!$A$3:$C$8,3,0)))</f>
        <v>828.7781139024071</v>
      </c>
      <c r="M594" s="63">
        <f t="shared" si="58"/>
        <v>0.46</v>
      </c>
      <c r="N594" s="265">
        <f t="shared" si="55"/>
        <v>1153</v>
      </c>
      <c r="O594" s="37"/>
      <c r="P594" s="65" t="s">
        <v>479</v>
      </c>
      <c r="Q594" s="65" t="s">
        <v>479</v>
      </c>
      <c r="R594" s="65" t="s">
        <v>479</v>
      </c>
      <c r="S594" s="65" t="s">
        <v>479</v>
      </c>
      <c r="T594" s="65" t="s">
        <v>479</v>
      </c>
      <c r="U594" s="65" t="s">
        <v>479</v>
      </c>
    </row>
    <row r="595" spans="1:21" ht="25.5" customHeight="1">
      <c r="A595" s="61" t="str">
        <f t="shared" si="56"/>
        <v> </v>
      </c>
      <c r="B595" s="75" t="s">
        <v>555</v>
      </c>
      <c r="C595" s="88" t="s">
        <v>2707</v>
      </c>
      <c r="D595" s="67" t="s">
        <v>1175</v>
      </c>
      <c r="E595" s="324" t="s">
        <v>1224</v>
      </c>
      <c r="F595" s="324" t="s">
        <v>832</v>
      </c>
      <c r="G595" s="68" t="s">
        <v>356</v>
      </c>
      <c r="H595" s="246">
        <v>868</v>
      </c>
      <c r="I595" s="69">
        <v>0.41</v>
      </c>
      <c r="J595" s="241">
        <f t="shared" si="57"/>
        <v>512.1200000000001</v>
      </c>
      <c r="K595" s="267">
        <f>IF(J595=" "," ",IF(J595=0," ",J595/Currency!$C$11))</f>
        <v>526.7640403209218</v>
      </c>
      <c r="L595" s="70">
        <f>IF(J595=" "," ",IF(J595=0," ",$J595*VLOOKUP($L$9,Currency!$A$3:$C$8,3,0)))</f>
        <v>336.78810995659614</v>
      </c>
      <c r="M595" s="63">
        <f t="shared" si="58"/>
        <v>0.46</v>
      </c>
      <c r="N595" s="265">
        <f t="shared" si="55"/>
        <v>469</v>
      </c>
      <c r="O595" s="37"/>
      <c r="P595" s="65" t="s">
        <v>479</v>
      </c>
      <c r="Q595" s="65" t="s">
        <v>479</v>
      </c>
      <c r="R595" s="65" t="s">
        <v>479</v>
      </c>
      <c r="S595" s="65" t="s">
        <v>479</v>
      </c>
      <c r="T595" s="65" t="s">
        <v>479</v>
      </c>
      <c r="U595" s="65" t="s">
        <v>479</v>
      </c>
    </row>
    <row r="596" spans="1:21" ht="25.5" customHeight="1">
      <c r="A596" s="61" t="str">
        <f t="shared" si="56"/>
        <v> </v>
      </c>
      <c r="B596" s="75" t="s">
        <v>556</v>
      </c>
      <c r="C596" s="88" t="s">
        <v>2289</v>
      </c>
      <c r="D596" s="67" t="s">
        <v>1175</v>
      </c>
      <c r="E596" s="324" t="s">
        <v>1224</v>
      </c>
      <c r="F596" s="324" t="s">
        <v>832</v>
      </c>
      <c r="G596" s="68" t="s">
        <v>356</v>
      </c>
      <c r="H596" s="246">
        <v>868</v>
      </c>
      <c r="I596" s="69">
        <v>0.41</v>
      </c>
      <c r="J596" s="241">
        <f t="shared" si="57"/>
        <v>512.1200000000001</v>
      </c>
      <c r="K596" s="267">
        <f>IF(J596=" "," ",IF(J596=0," ",J596/Currency!$C$11))</f>
        <v>526.7640403209218</v>
      </c>
      <c r="L596" s="70">
        <f>IF(J596=" "," ",IF(J596=0," ",$J596*VLOOKUP($L$9,Currency!$A$3:$C$8,3,0)))</f>
        <v>336.78810995659614</v>
      </c>
      <c r="M596" s="63">
        <f t="shared" si="58"/>
        <v>0.46</v>
      </c>
      <c r="N596" s="265">
        <f t="shared" si="55"/>
        <v>469</v>
      </c>
      <c r="O596" s="37"/>
      <c r="P596" s="65" t="s">
        <v>479</v>
      </c>
      <c r="Q596" s="65" t="s">
        <v>479</v>
      </c>
      <c r="R596" s="65" t="s">
        <v>479</v>
      </c>
      <c r="S596" s="65" t="s">
        <v>479</v>
      </c>
      <c r="T596" s="65" t="s">
        <v>479</v>
      </c>
      <c r="U596" s="65" t="s">
        <v>479</v>
      </c>
    </row>
    <row r="597" spans="1:21" ht="25.5" customHeight="1">
      <c r="A597" s="61" t="str">
        <f t="shared" si="56"/>
        <v> </v>
      </c>
      <c r="B597" s="75" t="s">
        <v>71</v>
      </c>
      <c r="C597" s="88" t="s">
        <v>2497</v>
      </c>
      <c r="D597" s="67" t="s">
        <v>1175</v>
      </c>
      <c r="E597" s="324" t="s">
        <v>1224</v>
      </c>
      <c r="F597" s="324" t="s">
        <v>832</v>
      </c>
      <c r="G597" s="68" t="s">
        <v>356</v>
      </c>
      <c r="H597" s="246">
        <v>4004</v>
      </c>
      <c r="I597" s="69">
        <v>0.41</v>
      </c>
      <c r="J597" s="241">
        <f t="shared" si="57"/>
        <v>2362.36</v>
      </c>
      <c r="K597" s="267">
        <f>IF(J597=" "," ",IF(J597=0," ",J597/Currency!$C$11))</f>
        <v>2429.9115408352195</v>
      </c>
      <c r="L597" s="70">
        <f>IF(J597=" "," ",IF(J597=0," ",$J597*VLOOKUP($L$9,Currency!$A$3:$C$8,3,0)))</f>
        <v>1553.57095883204</v>
      </c>
      <c r="M597" s="63">
        <f t="shared" si="58"/>
        <v>0.46</v>
      </c>
      <c r="N597" s="265">
        <f t="shared" si="55"/>
        <v>2162</v>
      </c>
      <c r="O597" s="37"/>
      <c r="P597" s="65" t="s">
        <v>479</v>
      </c>
      <c r="Q597" s="65" t="s">
        <v>479</v>
      </c>
      <c r="R597" s="65" t="s">
        <v>479</v>
      </c>
      <c r="S597" s="65" t="s">
        <v>479</v>
      </c>
      <c r="T597" s="65" t="s">
        <v>479</v>
      </c>
      <c r="U597" s="65" t="s">
        <v>479</v>
      </c>
    </row>
    <row r="598" spans="1:21" ht="25.5" customHeight="1">
      <c r="A598" s="61" t="str">
        <f t="shared" si="56"/>
        <v> </v>
      </c>
      <c r="B598" s="75" t="s">
        <v>557</v>
      </c>
      <c r="C598" s="88" t="s">
        <v>2864</v>
      </c>
      <c r="D598" s="67" t="s">
        <v>1175</v>
      </c>
      <c r="E598" s="324" t="s">
        <v>1224</v>
      </c>
      <c r="F598" s="324" t="s">
        <v>832</v>
      </c>
      <c r="G598" s="68" t="s">
        <v>356</v>
      </c>
      <c r="H598" s="246">
        <v>4004</v>
      </c>
      <c r="I598" s="69">
        <v>0.41</v>
      </c>
      <c r="J598" s="241">
        <f t="shared" si="57"/>
        <v>2362.36</v>
      </c>
      <c r="K598" s="267">
        <f>IF(J598=" "," ",IF(J598=0," ",J598/Currency!$C$11))</f>
        <v>2429.9115408352195</v>
      </c>
      <c r="L598" s="70">
        <f>IF(J598=" "," ",IF(J598=0," ",$J598*VLOOKUP($L$9,Currency!$A$3:$C$8,3,0)))</f>
        <v>1553.57095883204</v>
      </c>
      <c r="M598" s="63">
        <f t="shared" si="58"/>
        <v>0.46</v>
      </c>
      <c r="N598" s="265">
        <f t="shared" si="55"/>
        <v>2162</v>
      </c>
      <c r="O598" s="37"/>
      <c r="P598" s="65" t="s">
        <v>479</v>
      </c>
      <c r="Q598" s="65" t="s">
        <v>479</v>
      </c>
      <c r="R598" s="65" t="s">
        <v>479</v>
      </c>
      <c r="S598" s="65" t="s">
        <v>479</v>
      </c>
      <c r="T598" s="65" t="s">
        <v>479</v>
      </c>
      <c r="U598" s="65" t="s">
        <v>479</v>
      </c>
    </row>
    <row r="599" spans="1:21" ht="25.5" customHeight="1">
      <c r="A599" s="61" t="str">
        <f t="shared" si="56"/>
        <v> </v>
      </c>
      <c r="B599" s="75" t="s">
        <v>558</v>
      </c>
      <c r="C599" s="88" t="s">
        <v>252</v>
      </c>
      <c r="D599" s="76" t="s">
        <v>1175</v>
      </c>
      <c r="E599" s="324" t="s">
        <v>1224</v>
      </c>
      <c r="F599" s="324" t="s">
        <v>832</v>
      </c>
      <c r="G599" s="68" t="s">
        <v>356</v>
      </c>
      <c r="H599" s="246">
        <v>1328</v>
      </c>
      <c r="I599" s="77">
        <v>0.41</v>
      </c>
      <c r="J599" s="241">
        <f t="shared" si="57"/>
        <v>783.5200000000001</v>
      </c>
      <c r="K599" s="267">
        <f>IF(J599=" "," ",IF(J599=0," ",J599/Currency!$C$11))</f>
        <v>805.9247068504425</v>
      </c>
      <c r="L599" s="70">
        <f>IF(J599=" "," ",IF(J599=0," ",$J599*VLOOKUP($L$9,Currency!$A$3:$C$8,3,0)))</f>
        <v>515.2702880441932</v>
      </c>
      <c r="M599" s="63">
        <f t="shared" si="58"/>
        <v>0.46</v>
      </c>
      <c r="N599" s="265">
        <f t="shared" si="55"/>
        <v>717</v>
      </c>
      <c r="O599" s="37"/>
      <c r="P599" s="65" t="s">
        <v>479</v>
      </c>
      <c r="Q599" s="65" t="s">
        <v>479</v>
      </c>
      <c r="R599" s="65" t="s">
        <v>479</v>
      </c>
      <c r="S599" s="65" t="s">
        <v>479</v>
      </c>
      <c r="T599" s="65" t="s">
        <v>479</v>
      </c>
      <c r="U599" s="65" t="s">
        <v>479</v>
      </c>
    </row>
    <row r="600" spans="1:21" ht="25.5" customHeight="1">
      <c r="A600" s="61" t="str">
        <f t="shared" si="56"/>
        <v> </v>
      </c>
      <c r="B600" s="75" t="s">
        <v>1963</v>
      </c>
      <c r="C600" s="88" t="s">
        <v>253</v>
      </c>
      <c r="D600" s="76" t="s">
        <v>1175</v>
      </c>
      <c r="E600" s="324" t="s">
        <v>1224</v>
      </c>
      <c r="F600" s="324" t="s">
        <v>832</v>
      </c>
      <c r="G600" s="68" t="s">
        <v>356</v>
      </c>
      <c r="H600" s="246">
        <v>1328</v>
      </c>
      <c r="I600" s="77">
        <v>0.41</v>
      </c>
      <c r="J600" s="241">
        <f t="shared" si="57"/>
        <v>783.5200000000001</v>
      </c>
      <c r="K600" s="267">
        <f>IF(J600=" "," ",IF(J600=0," ",J600/Currency!$C$11))</f>
        <v>805.9247068504425</v>
      </c>
      <c r="L600" s="70">
        <f>IF(J600=" "," ",IF(J600=0," ",$J600*VLOOKUP($L$9,Currency!$A$3:$C$8,3,0)))</f>
        <v>515.2702880441932</v>
      </c>
      <c r="M600" s="63">
        <f t="shared" si="58"/>
        <v>0.46</v>
      </c>
      <c r="N600" s="265">
        <f t="shared" si="55"/>
        <v>717</v>
      </c>
      <c r="O600" s="37"/>
      <c r="P600" s="65" t="s">
        <v>479</v>
      </c>
      <c r="Q600" s="65" t="s">
        <v>479</v>
      </c>
      <c r="R600" s="65" t="s">
        <v>479</v>
      </c>
      <c r="S600" s="65" t="s">
        <v>479</v>
      </c>
      <c r="T600" s="65" t="s">
        <v>479</v>
      </c>
      <c r="U600" s="65" t="s">
        <v>479</v>
      </c>
    </row>
    <row r="601" spans="1:21" ht="25.5" customHeight="1">
      <c r="A601" s="61" t="str">
        <f t="shared" si="56"/>
        <v> </v>
      </c>
      <c r="B601" s="75" t="s">
        <v>1964</v>
      </c>
      <c r="C601" s="88" t="s">
        <v>2865</v>
      </c>
      <c r="D601" s="67" t="s">
        <v>1175</v>
      </c>
      <c r="E601" s="324" t="s">
        <v>1224</v>
      </c>
      <c r="F601" s="324" t="s">
        <v>832</v>
      </c>
      <c r="G601" s="68" t="s">
        <v>356</v>
      </c>
      <c r="H601" s="246">
        <v>2136</v>
      </c>
      <c r="I601" s="69">
        <v>0.41</v>
      </c>
      <c r="J601" s="241">
        <f t="shared" si="57"/>
        <v>1260.2400000000002</v>
      </c>
      <c r="K601" s="267">
        <f>IF(J601=" "," ",IF(J601=0," ",J601/Currency!$C$11))</f>
        <v>1296.2764863196876</v>
      </c>
      <c r="L601" s="70">
        <f>IF(J601=" "," ",IF(J601=0," ",$J601*VLOOKUP($L$9,Currency!$A$3:$C$8,3,0)))</f>
        <v>828.7781139024071</v>
      </c>
      <c r="M601" s="63">
        <f t="shared" si="58"/>
        <v>0.46</v>
      </c>
      <c r="N601" s="265">
        <f t="shared" si="55"/>
        <v>1153</v>
      </c>
      <c r="O601" s="37"/>
      <c r="P601" s="65" t="s">
        <v>479</v>
      </c>
      <c r="Q601" s="65" t="s">
        <v>479</v>
      </c>
      <c r="R601" s="65" t="s">
        <v>479</v>
      </c>
      <c r="S601" s="65" t="s">
        <v>479</v>
      </c>
      <c r="T601" s="65" t="s">
        <v>479</v>
      </c>
      <c r="U601" s="65" t="s">
        <v>479</v>
      </c>
    </row>
    <row r="602" spans="1:26" s="97" customFormat="1" ht="25.5" customHeight="1">
      <c r="A602" s="61" t="str">
        <f t="shared" si="56"/>
        <v> </v>
      </c>
      <c r="B602" s="75" t="s">
        <v>1965</v>
      </c>
      <c r="C602" s="88" t="s">
        <v>2866</v>
      </c>
      <c r="D602" s="67" t="s">
        <v>1175</v>
      </c>
      <c r="E602" s="324" t="s">
        <v>1224</v>
      </c>
      <c r="F602" s="324" t="s">
        <v>832</v>
      </c>
      <c r="G602" s="68" t="s">
        <v>356</v>
      </c>
      <c r="H602" s="246">
        <v>868</v>
      </c>
      <c r="I602" s="69">
        <v>0.41</v>
      </c>
      <c r="J602" s="241">
        <f t="shared" si="57"/>
        <v>512.1200000000001</v>
      </c>
      <c r="K602" s="267">
        <f>IF(J602=" "," ",IF(J602=0," ",J602/Currency!$C$11))</f>
        <v>526.7640403209218</v>
      </c>
      <c r="L602" s="70">
        <f>IF(J602=" "," ",IF(J602=0," ",$J602*VLOOKUP($L$9,Currency!$A$3:$C$8,3,0)))</f>
        <v>336.78810995659614</v>
      </c>
      <c r="M602" s="63">
        <f t="shared" si="58"/>
        <v>0.46</v>
      </c>
      <c r="N602" s="265">
        <f aca="true" t="shared" si="59" ref="N602:N665">IF(M602=" "," ",IF(M602=0," ",ROUND(H602*(1-M602),0)))</f>
        <v>469</v>
      </c>
      <c r="O602" s="37"/>
      <c r="P602" s="65" t="s">
        <v>479</v>
      </c>
      <c r="Q602" s="65" t="s">
        <v>479</v>
      </c>
      <c r="R602" s="65" t="s">
        <v>479</v>
      </c>
      <c r="S602" s="65" t="s">
        <v>479</v>
      </c>
      <c r="T602" s="65" t="s">
        <v>479</v>
      </c>
      <c r="U602" s="65" t="s">
        <v>479</v>
      </c>
      <c r="V602" s="56"/>
      <c r="W602" s="56"/>
      <c r="X602" s="56"/>
      <c r="Y602" s="56"/>
      <c r="Z602" s="56"/>
    </row>
    <row r="603" spans="1:26" s="97" customFormat="1" ht="25.5" customHeight="1">
      <c r="A603" s="61" t="str">
        <f t="shared" si="56"/>
        <v> </v>
      </c>
      <c r="B603" s="75" t="s">
        <v>1966</v>
      </c>
      <c r="C603" s="88" t="s">
        <v>2867</v>
      </c>
      <c r="D603" s="67" t="s">
        <v>1175</v>
      </c>
      <c r="E603" s="324" t="s">
        <v>1224</v>
      </c>
      <c r="F603" s="324" t="s">
        <v>832</v>
      </c>
      <c r="G603" s="68" t="s">
        <v>356</v>
      </c>
      <c r="H603" s="246">
        <v>2669</v>
      </c>
      <c r="I603" s="69">
        <v>0.41</v>
      </c>
      <c r="J603" s="241">
        <f t="shared" si="57"/>
        <v>1574.7100000000003</v>
      </c>
      <c r="K603" s="267">
        <f>IF(J603=" "," ",IF(J603=0," ",J603/Currency!$C$11))</f>
        <v>1619.738736885415</v>
      </c>
      <c r="L603" s="70">
        <f>IF(J603=" "," ",IF(J603=0," ",$J603*VLOOKUP($L$9,Currency!$A$3:$C$8,3,0)))</f>
        <v>1035.5846376430359</v>
      </c>
      <c r="M603" s="63">
        <f t="shared" si="58"/>
        <v>0.46</v>
      </c>
      <c r="N603" s="265">
        <f t="shared" si="59"/>
        <v>1441</v>
      </c>
      <c r="O603" s="37"/>
      <c r="P603" s="65" t="s">
        <v>479</v>
      </c>
      <c r="Q603" s="65" t="s">
        <v>479</v>
      </c>
      <c r="R603" s="65" t="s">
        <v>479</v>
      </c>
      <c r="S603" s="65" t="s">
        <v>479</v>
      </c>
      <c r="T603" s="65" t="s">
        <v>479</v>
      </c>
      <c r="U603" s="65" t="s">
        <v>479</v>
      </c>
      <c r="V603" s="56"/>
      <c r="W603" s="56"/>
      <c r="X603" s="56"/>
      <c r="Y603" s="56"/>
      <c r="Z603" s="56"/>
    </row>
    <row r="604" spans="1:26" s="97" customFormat="1" ht="25.5" customHeight="1">
      <c r="A604" s="61" t="str">
        <f t="shared" si="56"/>
        <v> </v>
      </c>
      <c r="B604" s="75" t="s">
        <v>1967</v>
      </c>
      <c r="C604" s="88" t="s">
        <v>2868</v>
      </c>
      <c r="D604" s="67" t="s">
        <v>1175</v>
      </c>
      <c r="E604" s="324" t="s">
        <v>1224</v>
      </c>
      <c r="F604" s="324" t="s">
        <v>832</v>
      </c>
      <c r="G604" s="68" t="s">
        <v>356</v>
      </c>
      <c r="H604" s="246">
        <v>1735</v>
      </c>
      <c r="I604" s="69">
        <v>0.41</v>
      </c>
      <c r="J604" s="241">
        <f t="shared" si="57"/>
        <v>1023.6500000000001</v>
      </c>
      <c r="K604" s="267">
        <f>IF(J604=" "," ",IF(J604=0," ",J604/Currency!$C$11))</f>
        <v>1052.9212096276488</v>
      </c>
      <c r="L604" s="70">
        <f>IF(J604=" "," ",IF(J604=0," ",$J604*VLOOKUP($L$9,Currency!$A$3:$C$8,3,0)))</f>
        <v>673.1882151782191</v>
      </c>
      <c r="M604" s="63">
        <f t="shared" si="58"/>
        <v>0.46</v>
      </c>
      <c r="N604" s="265">
        <f t="shared" si="59"/>
        <v>937</v>
      </c>
      <c r="O604" s="37"/>
      <c r="P604" s="65" t="s">
        <v>479</v>
      </c>
      <c r="Q604" s="65" t="s">
        <v>479</v>
      </c>
      <c r="R604" s="65" t="s">
        <v>479</v>
      </c>
      <c r="S604" s="65" t="s">
        <v>479</v>
      </c>
      <c r="T604" s="65" t="s">
        <v>479</v>
      </c>
      <c r="U604" s="65" t="s">
        <v>479</v>
      </c>
      <c r="V604" s="56"/>
      <c r="W604" s="56"/>
      <c r="X604" s="56"/>
      <c r="Y604" s="56"/>
      <c r="Z604" s="56"/>
    </row>
    <row r="605" spans="1:26" s="97" customFormat="1" ht="25.5" customHeight="1">
      <c r="A605" s="61" t="str">
        <f t="shared" si="56"/>
        <v> </v>
      </c>
      <c r="B605" s="75" t="s">
        <v>2846</v>
      </c>
      <c r="C605" s="88" t="s">
        <v>270</v>
      </c>
      <c r="D605" s="67" t="s">
        <v>1175</v>
      </c>
      <c r="E605" s="324" t="s">
        <v>1224</v>
      </c>
      <c r="F605" s="324" t="s">
        <v>832</v>
      </c>
      <c r="G605" s="68" t="s">
        <v>356</v>
      </c>
      <c r="H605" s="246">
        <v>4004</v>
      </c>
      <c r="I605" s="69">
        <v>0.41</v>
      </c>
      <c r="J605" s="241">
        <f t="shared" si="57"/>
        <v>2362.36</v>
      </c>
      <c r="K605" s="267">
        <f>IF(J605=" "," ",IF(J605=0," ",J605/Currency!$C$11))</f>
        <v>2429.9115408352195</v>
      </c>
      <c r="L605" s="70">
        <f>IF(J605=" "," ",IF(J605=0," ",$J605*VLOOKUP($L$9,Currency!$A$3:$C$8,3,0)))</f>
        <v>1553.57095883204</v>
      </c>
      <c r="M605" s="63">
        <f t="shared" si="58"/>
        <v>0.46</v>
      </c>
      <c r="N605" s="265">
        <f t="shared" si="59"/>
        <v>2162</v>
      </c>
      <c r="O605" s="210"/>
      <c r="P605" s="65" t="s">
        <v>479</v>
      </c>
      <c r="Q605" s="65" t="s">
        <v>479</v>
      </c>
      <c r="R605" s="65" t="s">
        <v>479</v>
      </c>
      <c r="S605" s="65" t="s">
        <v>479</v>
      </c>
      <c r="T605" s="65" t="s">
        <v>479</v>
      </c>
      <c r="U605" s="65" t="s">
        <v>479</v>
      </c>
      <c r="V605" s="56"/>
      <c r="W605" s="56"/>
      <c r="X605" s="56"/>
      <c r="Y605" s="56"/>
      <c r="Z605" s="56"/>
    </row>
    <row r="606" spans="1:26" s="97" customFormat="1" ht="25.5" customHeight="1">
      <c r="A606" s="61" t="str">
        <f t="shared" si="56"/>
        <v> </v>
      </c>
      <c r="B606" s="75" t="s">
        <v>1968</v>
      </c>
      <c r="C606" s="88" t="s">
        <v>2869</v>
      </c>
      <c r="D606" s="67" t="s">
        <v>1175</v>
      </c>
      <c r="E606" s="324" t="s">
        <v>1224</v>
      </c>
      <c r="F606" s="324" t="s">
        <v>832</v>
      </c>
      <c r="G606" s="68" t="s">
        <v>356</v>
      </c>
      <c r="H606" s="246">
        <v>1468</v>
      </c>
      <c r="I606" s="69">
        <v>0.41</v>
      </c>
      <c r="J606" s="241">
        <f t="shared" si="57"/>
        <v>866.1200000000001</v>
      </c>
      <c r="K606" s="267">
        <f>IF(J606=" "," ",IF(J606=0," ",J606/Currency!$C$11))</f>
        <v>890.8866488376879</v>
      </c>
      <c r="L606" s="70">
        <f>IF(J606=" "," ",IF(J606=0," ",$J606*VLOOKUP($L$9,Currency!$A$3:$C$8,3,0)))</f>
        <v>569.5909509404183</v>
      </c>
      <c r="M606" s="63">
        <f t="shared" si="58"/>
        <v>0.46</v>
      </c>
      <c r="N606" s="265">
        <f t="shared" si="59"/>
        <v>793</v>
      </c>
      <c r="O606" s="37"/>
      <c r="P606" s="65" t="s">
        <v>479</v>
      </c>
      <c r="Q606" s="65" t="s">
        <v>479</v>
      </c>
      <c r="R606" s="65" t="s">
        <v>479</v>
      </c>
      <c r="S606" s="65" t="s">
        <v>479</v>
      </c>
      <c r="T606" s="65" t="s">
        <v>479</v>
      </c>
      <c r="U606" s="65" t="s">
        <v>479</v>
      </c>
      <c r="V606" s="56"/>
      <c r="W606" s="56"/>
      <c r="X606" s="56"/>
      <c r="Y606" s="56"/>
      <c r="Z606" s="56"/>
    </row>
    <row r="607" spans="1:26" s="97" customFormat="1" ht="25.5" customHeight="1">
      <c r="A607" s="61" t="str">
        <f t="shared" si="56"/>
        <v> </v>
      </c>
      <c r="B607" s="75"/>
      <c r="C607" s="101" t="s">
        <v>448</v>
      </c>
      <c r="D607" s="76"/>
      <c r="E607" s="324" t="s">
        <v>479</v>
      </c>
      <c r="F607" s="324" t="s">
        <v>479</v>
      </c>
      <c r="G607" s="68"/>
      <c r="H607" s="246" t="s">
        <v>479</v>
      </c>
      <c r="I607" s="77"/>
      <c r="J607" s="241" t="str">
        <f t="shared" si="57"/>
        <v> </v>
      </c>
      <c r="K607" s="267" t="str">
        <f>IF(J607=" "," ",IF(J607=0," ",J607/Currency!$C$11))</f>
        <v> </v>
      </c>
      <c r="L607" s="70" t="str">
        <f>IF(J607=" "," ",IF(J607=0," ",$J607*VLOOKUP($L$9,Currency!$A$3:$C$8,3,0)))</f>
        <v> </v>
      </c>
      <c r="M607" s="63" t="str">
        <f t="shared" si="58"/>
        <v> </v>
      </c>
      <c r="N607" s="265" t="str">
        <f t="shared" si="59"/>
        <v> </v>
      </c>
      <c r="O607" s="37"/>
      <c r="P607" s="65" t="s">
        <v>479</v>
      </c>
      <c r="Q607" s="65" t="s">
        <v>479</v>
      </c>
      <c r="R607" s="65" t="s">
        <v>479</v>
      </c>
      <c r="S607" s="65" t="s">
        <v>479</v>
      </c>
      <c r="T607" s="65" t="s">
        <v>479</v>
      </c>
      <c r="U607" s="65" t="s">
        <v>479</v>
      </c>
      <c r="V607" s="56"/>
      <c r="W607" s="56"/>
      <c r="X607" s="56"/>
      <c r="Y607" s="56"/>
      <c r="Z607" s="56"/>
    </row>
    <row r="608" spans="1:21" ht="25.5" customHeight="1">
      <c r="A608" s="61" t="str">
        <f t="shared" si="56"/>
        <v> </v>
      </c>
      <c r="B608" s="66" t="s">
        <v>1969</v>
      </c>
      <c r="C608" s="88" t="s">
        <v>254</v>
      </c>
      <c r="D608" s="67" t="s">
        <v>1175</v>
      </c>
      <c r="E608" s="324" t="s">
        <v>1224</v>
      </c>
      <c r="F608" s="324" t="s">
        <v>832</v>
      </c>
      <c r="G608" s="68" t="s">
        <v>356</v>
      </c>
      <c r="H608" s="246">
        <v>3337</v>
      </c>
      <c r="I608" s="69">
        <v>0.41</v>
      </c>
      <c r="J608" s="241">
        <f t="shared" si="57"/>
        <v>1968.8300000000002</v>
      </c>
      <c r="K608" s="267">
        <f>IF(J608=" "," ",IF(J608=0," ",J608/Currency!$C$11))</f>
        <v>2025.1285743674143</v>
      </c>
      <c r="L608" s="70">
        <f>IF(J608=" "," ",IF(J608=0," ",$J608*VLOOKUP($L$9,Currency!$A$3:$C$8,3,0)))</f>
        <v>1294.7718006050245</v>
      </c>
      <c r="M608" s="63">
        <f t="shared" si="58"/>
        <v>0.46</v>
      </c>
      <c r="N608" s="265">
        <f t="shared" si="59"/>
        <v>1802</v>
      </c>
      <c r="O608" s="37"/>
      <c r="P608" s="65" t="s">
        <v>479</v>
      </c>
      <c r="Q608" s="65" t="s">
        <v>479</v>
      </c>
      <c r="R608" s="65" t="s">
        <v>479</v>
      </c>
      <c r="S608" s="65" t="s">
        <v>479</v>
      </c>
      <c r="T608" s="65" t="s">
        <v>479</v>
      </c>
      <c r="U608" s="65" t="s">
        <v>479</v>
      </c>
    </row>
    <row r="609" spans="1:21" ht="25.5" customHeight="1">
      <c r="A609" s="61" t="str">
        <f t="shared" si="56"/>
        <v> </v>
      </c>
      <c r="B609" s="66" t="s">
        <v>1970</v>
      </c>
      <c r="C609" s="88" t="s">
        <v>255</v>
      </c>
      <c r="D609" s="67" t="s">
        <v>1175</v>
      </c>
      <c r="E609" s="324" t="s">
        <v>1224</v>
      </c>
      <c r="F609" s="324" t="s">
        <v>832</v>
      </c>
      <c r="G609" s="68" t="s">
        <v>356</v>
      </c>
      <c r="H609" s="246">
        <v>5339</v>
      </c>
      <c r="I609" s="69">
        <v>0.41</v>
      </c>
      <c r="J609" s="241">
        <f t="shared" si="57"/>
        <v>3150.01</v>
      </c>
      <c r="K609" s="267">
        <f>IF(J609=" "," ",IF(J609=0," ",J609/Currency!$C$11))</f>
        <v>3240.084344785024</v>
      </c>
      <c r="L609" s="70">
        <f>IF(J609=" "," ",IF(J609=0," ",$J609*VLOOKUP($L$9,Currency!$A$3:$C$8,3,0)))</f>
        <v>2071.5572800210443</v>
      </c>
      <c r="M609" s="63">
        <f t="shared" si="58"/>
        <v>0.46</v>
      </c>
      <c r="N609" s="265">
        <f t="shared" si="59"/>
        <v>2883</v>
      </c>
      <c r="O609" s="37"/>
      <c r="P609" s="65" t="s">
        <v>479</v>
      </c>
      <c r="Q609" s="65" t="s">
        <v>479</v>
      </c>
      <c r="R609" s="65" t="s">
        <v>479</v>
      </c>
      <c r="S609" s="65" t="s">
        <v>479</v>
      </c>
      <c r="T609" s="65" t="s">
        <v>479</v>
      </c>
      <c r="U609" s="65" t="s">
        <v>479</v>
      </c>
    </row>
    <row r="610" spans="1:26" s="88" customFormat="1" ht="25.5" customHeight="1">
      <c r="A610" s="61" t="str">
        <f t="shared" si="56"/>
        <v> </v>
      </c>
      <c r="B610" s="66" t="s">
        <v>1971</v>
      </c>
      <c r="C610" s="88" t="s">
        <v>256</v>
      </c>
      <c r="D610" s="67" t="s">
        <v>1175</v>
      </c>
      <c r="E610" s="324" t="s">
        <v>1224</v>
      </c>
      <c r="F610" s="324" t="s">
        <v>832</v>
      </c>
      <c r="G610" s="68" t="s">
        <v>356</v>
      </c>
      <c r="H610" s="246">
        <v>13347</v>
      </c>
      <c r="I610" s="69">
        <v>0.41</v>
      </c>
      <c r="J610" s="241">
        <f t="shared" si="57"/>
        <v>7874.730000000001</v>
      </c>
      <c r="K610" s="267">
        <f>IF(J610=" "," ",IF(J610=0," ",J610/Currency!$C$11))</f>
        <v>8099.907426455464</v>
      </c>
      <c r="L610" s="70">
        <f>IF(J610=" "," ",IF(J610=0," ",$J610*VLOOKUP($L$9,Currency!$A$3:$C$8,3,0)))</f>
        <v>5178.699197685125</v>
      </c>
      <c r="M610" s="63">
        <f t="shared" si="58"/>
        <v>0.46</v>
      </c>
      <c r="N610" s="265">
        <f t="shared" si="59"/>
        <v>7207</v>
      </c>
      <c r="O610" s="37"/>
      <c r="P610" s="65" t="s">
        <v>479</v>
      </c>
      <c r="Q610" s="65" t="s">
        <v>479</v>
      </c>
      <c r="R610" s="65" t="s">
        <v>479</v>
      </c>
      <c r="S610" s="65" t="s">
        <v>479</v>
      </c>
      <c r="T610" s="65" t="s">
        <v>479</v>
      </c>
      <c r="U610" s="65" t="s">
        <v>479</v>
      </c>
      <c r="V610" s="56"/>
      <c r="W610" s="56"/>
      <c r="X610" s="56"/>
      <c r="Y610" s="56"/>
      <c r="Z610" s="56"/>
    </row>
    <row r="611" spans="1:26" s="88" customFormat="1" ht="25.5" customHeight="1">
      <c r="A611" s="61" t="str">
        <f t="shared" si="56"/>
        <v> </v>
      </c>
      <c r="B611" s="66" t="s">
        <v>1972</v>
      </c>
      <c r="C611" s="88" t="s">
        <v>257</v>
      </c>
      <c r="D611" s="67" t="s">
        <v>1175</v>
      </c>
      <c r="E611" s="324" t="s">
        <v>1224</v>
      </c>
      <c r="F611" s="324" t="s">
        <v>832</v>
      </c>
      <c r="G611" s="68" t="s">
        <v>356</v>
      </c>
      <c r="H611" s="246">
        <v>13347</v>
      </c>
      <c r="I611" s="69">
        <v>0.41</v>
      </c>
      <c r="J611" s="241">
        <f t="shared" si="57"/>
        <v>7874.730000000001</v>
      </c>
      <c r="K611" s="267">
        <f>IF(J611=" "," ",IF(J611=0," ",J611/Currency!$C$11))</f>
        <v>8099.907426455464</v>
      </c>
      <c r="L611" s="70">
        <f>IF(J611=" "," ",IF(J611=0," ",$J611*VLOOKUP($L$9,Currency!$A$3:$C$8,3,0)))</f>
        <v>5178.699197685125</v>
      </c>
      <c r="M611" s="63">
        <f t="shared" si="58"/>
        <v>0.46</v>
      </c>
      <c r="N611" s="265">
        <f t="shared" si="59"/>
        <v>7207</v>
      </c>
      <c r="O611" s="37"/>
      <c r="P611" s="65" t="s">
        <v>479</v>
      </c>
      <c r="Q611" s="65" t="s">
        <v>479</v>
      </c>
      <c r="R611" s="65" t="s">
        <v>479</v>
      </c>
      <c r="S611" s="65" t="s">
        <v>479</v>
      </c>
      <c r="T611" s="65" t="s">
        <v>479</v>
      </c>
      <c r="U611" s="65" t="s">
        <v>479</v>
      </c>
      <c r="V611" s="56"/>
      <c r="W611" s="56"/>
      <c r="X611" s="56"/>
      <c r="Y611" s="56"/>
      <c r="Z611" s="56"/>
    </row>
    <row r="612" spans="1:26" s="88" customFormat="1" ht="25.5" customHeight="1">
      <c r="A612" s="61" t="str">
        <f t="shared" si="56"/>
        <v> </v>
      </c>
      <c r="B612" s="66" t="s">
        <v>1281</v>
      </c>
      <c r="C612" s="88" t="s">
        <v>1282</v>
      </c>
      <c r="D612" s="67" t="s">
        <v>1175</v>
      </c>
      <c r="E612" s="324" t="s">
        <v>1224</v>
      </c>
      <c r="F612" s="324" t="s">
        <v>832</v>
      </c>
      <c r="G612" s="68" t="s">
        <v>356</v>
      </c>
      <c r="H612" s="246">
        <v>67</v>
      </c>
      <c r="I612" s="69">
        <v>0.41</v>
      </c>
      <c r="J612" s="241">
        <f t="shared" si="57"/>
        <v>39.53000000000001</v>
      </c>
      <c r="K612" s="267">
        <f>IF(J612=" "," ",IF(J612=0," ",J612/Currency!$C$11))</f>
        <v>40.66035795103889</v>
      </c>
      <c r="L612" s="70">
        <f>IF(J612=" "," ",IF(J612=0," ",$J612*VLOOKUP($L$9,Currency!$A$3:$C$8,3,0)))</f>
        <v>25.99631724319348</v>
      </c>
      <c r="M612" s="63">
        <f t="shared" si="58"/>
        <v>0.46</v>
      </c>
      <c r="N612" s="265">
        <f t="shared" si="59"/>
        <v>36</v>
      </c>
      <c r="O612" s="37"/>
      <c r="P612" s="65" t="s">
        <v>479</v>
      </c>
      <c r="Q612" s="65" t="s">
        <v>479</v>
      </c>
      <c r="R612" s="65" t="s">
        <v>479</v>
      </c>
      <c r="S612" s="65" t="s">
        <v>479</v>
      </c>
      <c r="T612" s="65" t="s">
        <v>479</v>
      </c>
      <c r="U612" s="65" t="s">
        <v>479</v>
      </c>
      <c r="V612" s="56"/>
      <c r="W612" s="56"/>
      <c r="X612" s="56"/>
      <c r="Y612" s="56"/>
      <c r="Z612" s="56"/>
    </row>
    <row r="613" spans="1:26" s="88" customFormat="1" ht="25.5" customHeight="1">
      <c r="A613" s="61" t="str">
        <f t="shared" si="56"/>
        <v> </v>
      </c>
      <c r="B613" s="66" t="s">
        <v>1059</v>
      </c>
      <c r="C613" s="88" t="s">
        <v>1060</v>
      </c>
      <c r="D613" s="67" t="s">
        <v>1175</v>
      </c>
      <c r="E613" s="324" t="s">
        <v>1224</v>
      </c>
      <c r="F613" s="324" t="s">
        <v>832</v>
      </c>
      <c r="G613" s="68" t="s">
        <v>356</v>
      </c>
      <c r="H613" s="246">
        <v>80</v>
      </c>
      <c r="I613" s="69">
        <v>0.41</v>
      </c>
      <c r="J613" s="241">
        <f t="shared" si="57"/>
        <v>47.2</v>
      </c>
      <c r="K613" s="267">
        <f>IF(J613=" "," ",IF(J613=0," ",J613/Currency!$C$11))</f>
        <v>48.54968113556882</v>
      </c>
      <c r="L613" s="70">
        <f>IF(J613=" "," ",IF(J613=0," ",$J613*VLOOKUP($L$9,Currency!$A$3:$C$8,3,0)))</f>
        <v>31.04037879784296</v>
      </c>
      <c r="M613" s="63">
        <f t="shared" si="58"/>
        <v>0.46</v>
      </c>
      <c r="N613" s="265">
        <f t="shared" si="59"/>
        <v>43</v>
      </c>
      <c r="O613" s="37"/>
      <c r="P613" s="65" t="s">
        <v>479</v>
      </c>
      <c r="Q613" s="65" t="s">
        <v>479</v>
      </c>
      <c r="R613" s="65" t="s">
        <v>479</v>
      </c>
      <c r="S613" s="65" t="s">
        <v>479</v>
      </c>
      <c r="T613" s="65" t="s">
        <v>479</v>
      </c>
      <c r="U613" s="65" t="s">
        <v>479</v>
      </c>
      <c r="V613" s="56"/>
      <c r="W613" s="56"/>
      <c r="X613" s="56"/>
      <c r="Y613" s="56"/>
      <c r="Z613" s="56"/>
    </row>
    <row r="614" spans="1:21" ht="25.5" customHeight="1">
      <c r="A614" s="61" t="str">
        <f aca="true" t="shared" si="60" ref="A614:A677">IF(P614="X","C",IF(Q614="X","C",IF(R614="X","C",IF(S614="X","C",IF(T614="X","C",IF(U614="X","C"," "))))))</f>
        <v> </v>
      </c>
      <c r="B614" s="96" t="s">
        <v>1413</v>
      </c>
      <c r="C614" s="72" t="s">
        <v>1619</v>
      </c>
      <c r="D614" s="67" t="s">
        <v>1175</v>
      </c>
      <c r="E614" s="324" t="s">
        <v>1224</v>
      </c>
      <c r="F614" s="324" t="s">
        <v>832</v>
      </c>
      <c r="G614" s="68" t="s">
        <v>356</v>
      </c>
      <c r="H614" s="246">
        <v>2663</v>
      </c>
      <c r="I614" s="77">
        <v>0.41</v>
      </c>
      <c r="J614" s="241">
        <f t="shared" si="57"/>
        <v>1571.1700000000003</v>
      </c>
      <c r="K614" s="267">
        <f>IF(J614=" "," ",IF(J614=0," ",J614/Currency!$C$11))</f>
        <v>1616.0975108002472</v>
      </c>
      <c r="L614" s="70">
        <f>IF(J614=" "," ",IF(J614=0," ",$J614*VLOOKUP($L$9,Currency!$A$3:$C$8,3,0)))</f>
        <v>1033.2566092331977</v>
      </c>
      <c r="M614" s="63">
        <f t="shared" si="58"/>
        <v>0.46</v>
      </c>
      <c r="N614" s="265">
        <f t="shared" si="59"/>
        <v>1438</v>
      </c>
      <c r="O614" s="37"/>
      <c r="P614" s="65" t="s">
        <v>479</v>
      </c>
      <c r="Q614" s="65" t="s">
        <v>479</v>
      </c>
      <c r="R614" s="65" t="s">
        <v>479</v>
      </c>
      <c r="S614" s="65" t="s">
        <v>479</v>
      </c>
      <c r="T614" s="65" t="s">
        <v>479</v>
      </c>
      <c r="U614" s="65" t="s">
        <v>479</v>
      </c>
    </row>
    <row r="615" spans="1:21" ht="25.5" customHeight="1">
      <c r="A615" s="61" t="str">
        <f t="shared" si="60"/>
        <v> </v>
      </c>
      <c r="B615" s="96" t="s">
        <v>685</v>
      </c>
      <c r="C615" s="72" t="s">
        <v>1406</v>
      </c>
      <c r="D615" s="67" t="s">
        <v>1175</v>
      </c>
      <c r="E615" s="324" t="s">
        <v>1224</v>
      </c>
      <c r="F615" s="324" t="s">
        <v>832</v>
      </c>
      <c r="G615" s="68" t="s">
        <v>356</v>
      </c>
      <c r="H615" s="246">
        <v>2669</v>
      </c>
      <c r="I615" s="77">
        <v>0.41</v>
      </c>
      <c r="J615" s="241">
        <f t="shared" si="57"/>
        <v>1574.7100000000003</v>
      </c>
      <c r="K615" s="267">
        <f>IF(J615=" "," ",IF(J615=0," ",J615/Currency!$C$11))</f>
        <v>1619.738736885415</v>
      </c>
      <c r="L615" s="70">
        <f>IF(J615=" "," ",IF(J615=0," ",$J615*VLOOKUP($L$9,Currency!$A$3:$C$8,3,0)))</f>
        <v>1035.5846376430359</v>
      </c>
      <c r="M615" s="63">
        <f t="shared" si="58"/>
        <v>0.46</v>
      </c>
      <c r="N615" s="265">
        <f t="shared" si="59"/>
        <v>1441</v>
      </c>
      <c r="O615" s="37"/>
      <c r="P615" s="65" t="s">
        <v>479</v>
      </c>
      <c r="Q615" s="65" t="s">
        <v>479</v>
      </c>
      <c r="R615" s="65" t="s">
        <v>479</v>
      </c>
      <c r="S615" s="65" t="s">
        <v>479</v>
      </c>
      <c r="T615" s="65" t="s">
        <v>479</v>
      </c>
      <c r="U615" s="65" t="s">
        <v>479</v>
      </c>
    </row>
    <row r="616" spans="1:21" ht="25.5" customHeight="1">
      <c r="A616" s="61" t="str">
        <f t="shared" si="60"/>
        <v> </v>
      </c>
      <c r="B616" s="96" t="s">
        <v>1756</v>
      </c>
      <c r="C616" s="72" t="s">
        <v>2199</v>
      </c>
      <c r="D616" s="67" t="s">
        <v>1175</v>
      </c>
      <c r="E616" s="324" t="s">
        <v>1224</v>
      </c>
      <c r="F616" s="324" t="s">
        <v>832</v>
      </c>
      <c r="G616" s="68" t="s">
        <v>356</v>
      </c>
      <c r="H616" s="246">
        <v>2663</v>
      </c>
      <c r="I616" s="77">
        <v>0.41</v>
      </c>
      <c r="J616" s="241">
        <f t="shared" si="57"/>
        <v>1571.1700000000003</v>
      </c>
      <c r="K616" s="267">
        <f>IF(J616=" "," ",IF(J616=0," ",J616/Currency!$C$11))</f>
        <v>1616.0975108002472</v>
      </c>
      <c r="L616" s="70">
        <f>IF(J616=" "," ",IF(J616=0," ",$J616*VLOOKUP($L$9,Currency!$A$3:$C$8,3,0)))</f>
        <v>1033.2566092331977</v>
      </c>
      <c r="M616" s="63">
        <f t="shared" si="58"/>
        <v>0.46</v>
      </c>
      <c r="N616" s="265">
        <f t="shared" si="59"/>
        <v>1438</v>
      </c>
      <c r="O616" s="37"/>
      <c r="P616" s="65" t="s">
        <v>479</v>
      </c>
      <c r="Q616" s="65" t="s">
        <v>479</v>
      </c>
      <c r="R616" s="65" t="s">
        <v>479</v>
      </c>
      <c r="S616" s="65" t="s">
        <v>479</v>
      </c>
      <c r="T616" s="65" t="s">
        <v>479</v>
      </c>
      <c r="U616" s="65" t="s">
        <v>479</v>
      </c>
    </row>
    <row r="617" spans="1:21" ht="25.5" customHeight="1">
      <c r="A617" s="61" t="str">
        <f t="shared" si="60"/>
        <v> </v>
      </c>
      <c r="B617" s="96" t="s">
        <v>179</v>
      </c>
      <c r="C617" s="72" t="s">
        <v>1404</v>
      </c>
      <c r="D617" s="67" t="s">
        <v>1175</v>
      </c>
      <c r="E617" s="324" t="s">
        <v>1224</v>
      </c>
      <c r="F617" s="324" t="s">
        <v>832</v>
      </c>
      <c r="G617" s="68" t="s">
        <v>356</v>
      </c>
      <c r="H617" s="246">
        <v>2669</v>
      </c>
      <c r="I617" s="77">
        <v>0.41</v>
      </c>
      <c r="J617" s="241">
        <f t="shared" si="57"/>
        <v>1574.7100000000003</v>
      </c>
      <c r="K617" s="267">
        <f>IF(J617=" "," ",IF(J617=0," ",J617/Currency!$C$11))</f>
        <v>1619.738736885415</v>
      </c>
      <c r="L617" s="70">
        <f>IF(J617=" "," ",IF(J617=0," ",$J617*VLOOKUP($L$9,Currency!$A$3:$C$8,3,0)))</f>
        <v>1035.5846376430359</v>
      </c>
      <c r="M617" s="63">
        <f t="shared" si="58"/>
        <v>0.46</v>
      </c>
      <c r="N617" s="265">
        <f t="shared" si="59"/>
        <v>1441</v>
      </c>
      <c r="O617" s="37"/>
      <c r="P617" s="65" t="s">
        <v>479</v>
      </c>
      <c r="Q617" s="65" t="s">
        <v>479</v>
      </c>
      <c r="R617" s="65" t="s">
        <v>479</v>
      </c>
      <c r="S617" s="65" t="s">
        <v>479</v>
      </c>
      <c r="T617" s="65" t="s">
        <v>479</v>
      </c>
      <c r="U617" s="65" t="s">
        <v>479</v>
      </c>
    </row>
    <row r="618" spans="1:21" ht="25.5" customHeight="1">
      <c r="A618" s="61" t="str">
        <f t="shared" si="60"/>
        <v> </v>
      </c>
      <c r="B618" s="96" t="s">
        <v>2200</v>
      </c>
      <c r="C618" s="72" t="s">
        <v>2201</v>
      </c>
      <c r="D618" s="67" t="s">
        <v>1175</v>
      </c>
      <c r="E618" s="324" t="s">
        <v>1224</v>
      </c>
      <c r="F618" s="324" t="s">
        <v>832</v>
      </c>
      <c r="G618" s="68" t="s">
        <v>356</v>
      </c>
      <c r="H618" s="246">
        <v>26688</v>
      </c>
      <c r="I618" s="77">
        <v>0.41</v>
      </c>
      <c r="J618" s="241">
        <f t="shared" si="57"/>
        <v>15745.920000000002</v>
      </c>
      <c r="K618" s="267">
        <f>IF(J618=" "," ",IF(J618=0," ",J618/Currency!$C$11))</f>
        <v>16196.17362682576</v>
      </c>
      <c r="L618" s="70">
        <f>IF(J618=" "," ",IF(J618=0," ",$J618*VLOOKUP($L$9,Currency!$A$3:$C$8,3,0)))</f>
        <v>10355.070366960412</v>
      </c>
      <c r="M618" s="63">
        <f t="shared" si="58"/>
        <v>0.46</v>
      </c>
      <c r="N618" s="265">
        <f t="shared" si="59"/>
        <v>14412</v>
      </c>
      <c r="O618" s="37"/>
      <c r="P618" s="65" t="s">
        <v>479</v>
      </c>
      <c r="Q618" s="65" t="s">
        <v>479</v>
      </c>
      <c r="R618" s="65" t="s">
        <v>479</v>
      </c>
      <c r="S618" s="65" t="s">
        <v>479</v>
      </c>
      <c r="T618" s="65" t="s">
        <v>479</v>
      </c>
      <c r="U618" s="65" t="s">
        <v>479</v>
      </c>
    </row>
    <row r="619" spans="1:21" ht="25.5" customHeight="1">
      <c r="A619" s="61" t="str">
        <f t="shared" si="60"/>
        <v> </v>
      </c>
      <c r="B619" s="96" t="s">
        <v>180</v>
      </c>
      <c r="C619" s="72" t="s">
        <v>1405</v>
      </c>
      <c r="D619" s="67" t="s">
        <v>1175</v>
      </c>
      <c r="E619" s="324" t="s">
        <v>1224</v>
      </c>
      <c r="F619" s="324" t="s">
        <v>832</v>
      </c>
      <c r="G619" s="68" t="s">
        <v>356</v>
      </c>
      <c r="H619" s="246">
        <v>26695</v>
      </c>
      <c r="I619" s="77">
        <v>0.41</v>
      </c>
      <c r="J619" s="241">
        <f t="shared" si="57"/>
        <v>15750.050000000003</v>
      </c>
      <c r="K619" s="267">
        <f>IF(J619=" "," ",IF(J619=0," ",J619/Currency!$C$11))</f>
        <v>16200.421723925123</v>
      </c>
      <c r="L619" s="70">
        <f>IF(J619=" "," ",IF(J619=0," ",$J619*VLOOKUP($L$9,Currency!$A$3:$C$8,3,0)))</f>
        <v>10357.786400105224</v>
      </c>
      <c r="M619" s="63">
        <f t="shared" si="58"/>
        <v>0.46</v>
      </c>
      <c r="N619" s="265">
        <f t="shared" si="59"/>
        <v>14415</v>
      </c>
      <c r="O619" s="37"/>
      <c r="P619" s="65" t="s">
        <v>479</v>
      </c>
      <c r="Q619" s="65" t="s">
        <v>479</v>
      </c>
      <c r="R619" s="65" t="s">
        <v>479</v>
      </c>
      <c r="S619" s="65" t="s">
        <v>479</v>
      </c>
      <c r="T619" s="65" t="s">
        <v>479</v>
      </c>
      <c r="U619" s="65" t="s">
        <v>479</v>
      </c>
    </row>
    <row r="620" spans="1:21" ht="25.5" customHeight="1">
      <c r="A620" s="61" t="str">
        <f t="shared" si="60"/>
        <v> </v>
      </c>
      <c r="B620" s="96" t="s">
        <v>1763</v>
      </c>
      <c r="C620" s="72" t="s">
        <v>14</v>
      </c>
      <c r="D620" s="67" t="s">
        <v>1175</v>
      </c>
      <c r="E620" s="324" t="s">
        <v>1224</v>
      </c>
      <c r="F620" s="324" t="s">
        <v>832</v>
      </c>
      <c r="G620" s="68" t="s">
        <v>356</v>
      </c>
      <c r="H620" s="246">
        <v>16010</v>
      </c>
      <c r="I620" s="77">
        <v>0.41</v>
      </c>
      <c r="J620" s="241">
        <f t="shared" si="57"/>
        <v>9445.900000000001</v>
      </c>
      <c r="K620" s="267">
        <f>IF(J620=" "," ",IF(J620=0," ",J620/Currency!$C$11))</f>
        <v>9716.004937255711</v>
      </c>
      <c r="L620" s="70">
        <f>IF(J620=" "," ",IF(J620=0," ",$J620*VLOOKUP($L$9,Currency!$A$3:$C$8,3,0)))</f>
        <v>6211.955806918323</v>
      </c>
      <c r="M620" s="63">
        <f t="shared" si="58"/>
        <v>0.46</v>
      </c>
      <c r="N620" s="265">
        <f t="shared" si="59"/>
        <v>8645</v>
      </c>
      <c r="O620" s="37"/>
      <c r="P620" s="65" t="s">
        <v>479</v>
      </c>
      <c r="Q620" s="65" t="s">
        <v>479</v>
      </c>
      <c r="R620" s="65" t="s">
        <v>479</v>
      </c>
      <c r="S620" s="65" t="s">
        <v>479</v>
      </c>
      <c r="T620" s="65" t="s">
        <v>479</v>
      </c>
      <c r="U620" s="65" t="s">
        <v>479</v>
      </c>
    </row>
    <row r="621" spans="1:21" ht="25.5" customHeight="1">
      <c r="A621" s="61" t="str">
        <f t="shared" si="60"/>
        <v> </v>
      </c>
      <c r="B621" s="96" t="s">
        <v>2783</v>
      </c>
      <c r="C621" s="72" t="s">
        <v>2784</v>
      </c>
      <c r="D621" s="67" t="s">
        <v>1175</v>
      </c>
      <c r="E621" s="324" t="s">
        <v>1224</v>
      </c>
      <c r="F621" s="324" t="s">
        <v>832</v>
      </c>
      <c r="G621" s="68" t="s">
        <v>356</v>
      </c>
      <c r="H621" s="246">
        <v>5332</v>
      </c>
      <c r="I621" s="77">
        <v>0.41</v>
      </c>
      <c r="J621" s="241">
        <f t="shared" si="57"/>
        <v>3145.8800000000006</v>
      </c>
      <c r="K621" s="267">
        <f>IF(J621=" "," ",IF(J621=0," ",J621/Currency!$C$11))</f>
        <v>3235.8362476856623</v>
      </c>
      <c r="L621" s="70">
        <f>IF(J621=" "," ",IF(J621=0," ",$J621*VLOOKUP($L$9,Currency!$A$3:$C$8,3,0)))</f>
        <v>2068.8412468762335</v>
      </c>
      <c r="M621" s="63">
        <f t="shared" si="58"/>
        <v>0.46</v>
      </c>
      <c r="N621" s="265">
        <f t="shared" si="59"/>
        <v>2879</v>
      </c>
      <c r="O621" s="37"/>
      <c r="P621" s="65" t="s">
        <v>479</v>
      </c>
      <c r="Q621" s="65" t="s">
        <v>479</v>
      </c>
      <c r="R621" s="65" t="s">
        <v>479</v>
      </c>
      <c r="S621" s="65" t="s">
        <v>479</v>
      </c>
      <c r="T621" s="65" t="s">
        <v>479</v>
      </c>
      <c r="U621" s="65" t="s">
        <v>479</v>
      </c>
    </row>
    <row r="622" spans="1:21" ht="25.5" customHeight="1">
      <c r="A622" s="61" t="str">
        <f t="shared" si="60"/>
        <v> </v>
      </c>
      <c r="B622" s="96" t="s">
        <v>181</v>
      </c>
      <c r="C622" s="72" t="s">
        <v>794</v>
      </c>
      <c r="D622" s="67" t="s">
        <v>1175</v>
      </c>
      <c r="E622" s="324" t="s">
        <v>1224</v>
      </c>
      <c r="F622" s="324" t="s">
        <v>832</v>
      </c>
      <c r="G622" s="68" t="s">
        <v>356</v>
      </c>
      <c r="H622" s="246">
        <v>5339</v>
      </c>
      <c r="I622" s="77">
        <v>0.41</v>
      </c>
      <c r="J622" s="241">
        <f t="shared" si="57"/>
        <v>3150.01</v>
      </c>
      <c r="K622" s="267">
        <f>IF(J622=" "," ",IF(J622=0," ",J622/Currency!$C$11))</f>
        <v>3240.084344785024</v>
      </c>
      <c r="L622" s="70">
        <f>IF(J622=" "," ",IF(J622=0," ",$J622*VLOOKUP($L$9,Currency!$A$3:$C$8,3,0)))</f>
        <v>2071.5572800210443</v>
      </c>
      <c r="M622" s="63">
        <f t="shared" si="58"/>
        <v>0.46</v>
      </c>
      <c r="N622" s="265">
        <f t="shared" si="59"/>
        <v>2883</v>
      </c>
      <c r="O622" s="37"/>
      <c r="P622" s="65" t="s">
        <v>479</v>
      </c>
      <c r="Q622" s="65" t="s">
        <v>479</v>
      </c>
      <c r="R622" s="65" t="s">
        <v>479</v>
      </c>
      <c r="S622" s="65" t="s">
        <v>479</v>
      </c>
      <c r="T622" s="65" t="s">
        <v>479</v>
      </c>
      <c r="U622" s="65" t="s">
        <v>479</v>
      </c>
    </row>
    <row r="623" spans="1:21" ht="25.5" customHeight="1">
      <c r="A623" s="61" t="str">
        <f t="shared" si="60"/>
        <v> </v>
      </c>
      <c r="B623" s="96" t="s">
        <v>2785</v>
      </c>
      <c r="C623" s="72" t="s">
        <v>2786</v>
      </c>
      <c r="D623" s="67" t="s">
        <v>1175</v>
      </c>
      <c r="E623" s="324" t="s">
        <v>1224</v>
      </c>
      <c r="F623" s="324" t="s">
        <v>832</v>
      </c>
      <c r="G623" s="68" t="s">
        <v>356</v>
      </c>
      <c r="H623" s="246">
        <v>9337</v>
      </c>
      <c r="I623" s="77">
        <v>0.41</v>
      </c>
      <c r="J623" s="241">
        <f t="shared" si="57"/>
        <v>5508.830000000001</v>
      </c>
      <c r="K623" s="267">
        <f>IF(J623=" "," ",IF(J623=0," ",J623/Currency!$C$11))</f>
        <v>5666.354659535076</v>
      </c>
      <c r="L623" s="70">
        <f>IF(J623=" "," ",IF(J623=0," ",$J623*VLOOKUP($L$9,Currency!$A$3:$C$8,3,0)))</f>
        <v>3622.8002104432467</v>
      </c>
      <c r="M623" s="63">
        <f t="shared" si="58"/>
        <v>0.46</v>
      </c>
      <c r="N623" s="265">
        <f t="shared" si="59"/>
        <v>5042</v>
      </c>
      <c r="O623" s="37"/>
      <c r="P623" s="65" t="s">
        <v>479</v>
      </c>
      <c r="Q623" s="65" t="s">
        <v>479</v>
      </c>
      <c r="R623" s="65" t="s">
        <v>479</v>
      </c>
      <c r="S623" s="65" t="s">
        <v>479</v>
      </c>
      <c r="T623" s="65" t="s">
        <v>479</v>
      </c>
      <c r="U623" s="65" t="s">
        <v>479</v>
      </c>
    </row>
    <row r="624" spans="1:21" ht="25.5" customHeight="1">
      <c r="A624" s="61" t="str">
        <f t="shared" si="60"/>
        <v> </v>
      </c>
      <c r="B624" s="96" t="s">
        <v>182</v>
      </c>
      <c r="C624" s="72" t="s">
        <v>795</v>
      </c>
      <c r="D624" s="67" t="s">
        <v>1175</v>
      </c>
      <c r="E624" s="324" t="s">
        <v>1224</v>
      </c>
      <c r="F624" s="324" t="s">
        <v>832</v>
      </c>
      <c r="G624" s="68" t="s">
        <v>356</v>
      </c>
      <c r="H624" s="246">
        <v>9343</v>
      </c>
      <c r="I624" s="77">
        <v>0.41</v>
      </c>
      <c r="J624" s="241">
        <f t="shared" si="57"/>
        <v>5512.370000000001</v>
      </c>
      <c r="K624" s="267">
        <f>IF(J624=" "," ",IF(J624=0," ",J624/Currency!$C$11))</f>
        <v>5669.995885620244</v>
      </c>
      <c r="L624" s="70">
        <f>IF(J624=" "," ",IF(J624=0," ",$J624*VLOOKUP($L$9,Currency!$A$3:$C$8,3,0)))</f>
        <v>3625.128238853085</v>
      </c>
      <c r="M624" s="63">
        <f t="shared" si="58"/>
        <v>0.46</v>
      </c>
      <c r="N624" s="265">
        <f t="shared" si="59"/>
        <v>5045</v>
      </c>
      <c r="O624" s="37"/>
      <c r="P624" s="65" t="s">
        <v>479</v>
      </c>
      <c r="Q624" s="65" t="s">
        <v>479</v>
      </c>
      <c r="R624" s="65" t="s">
        <v>479</v>
      </c>
      <c r="S624" s="65" t="s">
        <v>479</v>
      </c>
      <c r="T624" s="65" t="s">
        <v>479</v>
      </c>
      <c r="U624" s="65" t="s">
        <v>479</v>
      </c>
    </row>
    <row r="625" spans="1:21" ht="25.5" customHeight="1">
      <c r="A625" s="61" t="str">
        <f t="shared" si="60"/>
        <v> </v>
      </c>
      <c r="B625" s="96" t="s">
        <v>183</v>
      </c>
      <c r="C625" s="72" t="s">
        <v>1917</v>
      </c>
      <c r="D625" s="67" t="s">
        <v>1175</v>
      </c>
      <c r="E625" s="324" t="s">
        <v>1224</v>
      </c>
      <c r="F625" s="324" t="s">
        <v>832</v>
      </c>
      <c r="G625" s="68" t="s">
        <v>356</v>
      </c>
      <c r="H625" s="246">
        <v>10678</v>
      </c>
      <c r="I625" s="77">
        <v>0.41</v>
      </c>
      <c r="J625" s="241">
        <f t="shared" si="57"/>
        <v>6300.02</v>
      </c>
      <c r="K625" s="267">
        <f>IF(J625=" "," ",IF(J625=0," ",J625/Currency!$C$11))</f>
        <v>6480.168689570048</v>
      </c>
      <c r="L625" s="70">
        <f>IF(J625=" "," ",IF(J625=0," ",$J625*VLOOKUP($L$9,Currency!$A$3:$C$8,3,0)))</f>
        <v>4143.114560042089</v>
      </c>
      <c r="M625" s="63">
        <f t="shared" si="58"/>
        <v>0.46</v>
      </c>
      <c r="N625" s="265">
        <f t="shared" si="59"/>
        <v>5766</v>
      </c>
      <c r="O625" s="37"/>
      <c r="P625" s="65" t="s">
        <v>479</v>
      </c>
      <c r="Q625" s="65" t="s">
        <v>479</v>
      </c>
      <c r="R625" s="65" t="s">
        <v>479</v>
      </c>
      <c r="S625" s="65" t="s">
        <v>479</v>
      </c>
      <c r="T625" s="65" t="s">
        <v>479</v>
      </c>
      <c r="U625" s="65" t="s">
        <v>479</v>
      </c>
    </row>
    <row r="626" spans="1:21" ht="25.5" customHeight="1">
      <c r="A626" s="61" t="str">
        <f t="shared" si="60"/>
        <v> </v>
      </c>
      <c r="B626" s="96" t="s">
        <v>2787</v>
      </c>
      <c r="C626" s="72" t="s">
        <v>1250</v>
      </c>
      <c r="D626" s="67" t="s">
        <v>1175</v>
      </c>
      <c r="E626" s="324" t="s">
        <v>1224</v>
      </c>
      <c r="F626" s="324" t="s">
        <v>832</v>
      </c>
      <c r="G626" s="68" t="s">
        <v>356</v>
      </c>
      <c r="H626" s="246">
        <v>127</v>
      </c>
      <c r="I626" s="77">
        <v>0.41</v>
      </c>
      <c r="J626" s="241">
        <f t="shared" si="57"/>
        <v>74.93</v>
      </c>
      <c r="K626" s="267">
        <f>IF(J626=" "," ",IF(J626=0," ",J626/Currency!$C$11))</f>
        <v>77.0726188027155</v>
      </c>
      <c r="L626" s="70">
        <f>IF(J626=" "," ",IF(J626=0," ",$J626*VLOOKUP($L$9,Currency!$A$3:$C$8,3,0)))</f>
        <v>49.2766013415757</v>
      </c>
      <c r="M626" s="63">
        <f t="shared" si="58"/>
        <v>0.46</v>
      </c>
      <c r="N626" s="265">
        <f t="shared" si="59"/>
        <v>69</v>
      </c>
      <c r="O626" s="37"/>
      <c r="P626" s="65" t="s">
        <v>479</v>
      </c>
      <c r="Q626" s="65" t="s">
        <v>479</v>
      </c>
      <c r="R626" s="65" t="s">
        <v>479</v>
      </c>
      <c r="S626" s="65" t="s">
        <v>479</v>
      </c>
      <c r="T626" s="65" t="s">
        <v>479</v>
      </c>
      <c r="U626" s="65" t="s">
        <v>479</v>
      </c>
    </row>
    <row r="627" spans="1:21" ht="25.5" customHeight="1">
      <c r="A627" s="61" t="str">
        <f t="shared" si="60"/>
        <v> </v>
      </c>
      <c r="B627" s="96" t="s">
        <v>1620</v>
      </c>
      <c r="C627" s="72" t="s">
        <v>1621</v>
      </c>
      <c r="D627" s="67" t="s">
        <v>1175</v>
      </c>
      <c r="E627" s="324" t="s">
        <v>1224</v>
      </c>
      <c r="F627" s="324" t="s">
        <v>832</v>
      </c>
      <c r="G627" s="68" t="s">
        <v>356</v>
      </c>
      <c r="H627" s="246">
        <v>127</v>
      </c>
      <c r="I627" s="77">
        <v>0.41</v>
      </c>
      <c r="J627" s="241">
        <f t="shared" si="57"/>
        <v>74.93</v>
      </c>
      <c r="K627" s="267">
        <f>IF(J627=" "," ",IF(J627=0," ",J627/Currency!$C$11))</f>
        <v>77.0726188027155</v>
      </c>
      <c r="L627" s="70">
        <f>IF(J627=" "," ",IF(J627=0," ",$J627*VLOOKUP($L$9,Currency!$A$3:$C$8,3,0)))</f>
        <v>49.2766013415757</v>
      </c>
      <c r="M627" s="63">
        <f t="shared" si="58"/>
        <v>0.46</v>
      </c>
      <c r="N627" s="265">
        <f t="shared" si="59"/>
        <v>69</v>
      </c>
      <c r="O627" s="37"/>
      <c r="P627" s="65" t="s">
        <v>479</v>
      </c>
      <c r="Q627" s="65" t="s">
        <v>479</v>
      </c>
      <c r="R627" s="65" t="s">
        <v>479</v>
      </c>
      <c r="S627" s="65" t="s">
        <v>479</v>
      </c>
      <c r="T627" s="65" t="s">
        <v>479</v>
      </c>
      <c r="U627" s="65" t="s">
        <v>479</v>
      </c>
    </row>
    <row r="628" spans="1:21" ht="25.5" customHeight="1">
      <c r="A628" s="61" t="str">
        <f t="shared" si="60"/>
        <v> </v>
      </c>
      <c r="B628" s="96" t="s">
        <v>184</v>
      </c>
      <c r="C628" s="72" t="s">
        <v>796</v>
      </c>
      <c r="D628" s="67" t="s">
        <v>1175</v>
      </c>
      <c r="E628" s="324" t="s">
        <v>1224</v>
      </c>
      <c r="F628" s="324" t="s">
        <v>832</v>
      </c>
      <c r="G628" s="68" t="s">
        <v>356</v>
      </c>
      <c r="H628" s="246">
        <v>133</v>
      </c>
      <c r="I628" s="77">
        <v>0.41</v>
      </c>
      <c r="J628" s="241">
        <f t="shared" si="57"/>
        <v>78.47000000000001</v>
      </c>
      <c r="K628" s="267">
        <f>IF(J628=" "," ",IF(J628=0," ",J628/Currency!$C$11))</f>
        <v>80.71384488788317</v>
      </c>
      <c r="L628" s="70">
        <f>IF(J628=" "," ",IF(J628=0," ",$J628*VLOOKUP($L$9,Currency!$A$3:$C$8,3,0)))</f>
        <v>51.604629751413924</v>
      </c>
      <c r="M628" s="63">
        <f t="shared" si="58"/>
        <v>0.46</v>
      </c>
      <c r="N628" s="265">
        <f t="shared" si="59"/>
        <v>72</v>
      </c>
      <c r="O628" s="37"/>
      <c r="P628" s="65" t="s">
        <v>479</v>
      </c>
      <c r="Q628" s="65" t="s">
        <v>479</v>
      </c>
      <c r="R628" s="65" t="s">
        <v>479</v>
      </c>
      <c r="S628" s="65" t="s">
        <v>479</v>
      </c>
      <c r="T628" s="65" t="s">
        <v>479</v>
      </c>
      <c r="U628" s="65" t="s">
        <v>479</v>
      </c>
    </row>
    <row r="629" spans="1:21" ht="25.5" customHeight="1">
      <c r="A629" s="61" t="str">
        <f t="shared" si="60"/>
        <v> </v>
      </c>
      <c r="B629" s="96" t="s">
        <v>1251</v>
      </c>
      <c r="C629" s="72" t="s">
        <v>2266</v>
      </c>
      <c r="D629" s="67" t="s">
        <v>1175</v>
      </c>
      <c r="E629" s="324" t="s">
        <v>1224</v>
      </c>
      <c r="F629" s="324" t="s">
        <v>832</v>
      </c>
      <c r="G629" s="68" t="s">
        <v>356</v>
      </c>
      <c r="H629" s="246">
        <v>2663</v>
      </c>
      <c r="I629" s="77">
        <v>0.41</v>
      </c>
      <c r="J629" s="241">
        <f aca="true" t="shared" si="61" ref="J629:J693">IF(H629=" "," ",IF(H629=0," ",H629*(1-I629)))</f>
        <v>1571.1700000000003</v>
      </c>
      <c r="K629" s="267">
        <f>IF(J629=" "," ",IF(J629=0," ",J629/Currency!$C$11))</f>
        <v>1616.0975108002472</v>
      </c>
      <c r="L629" s="70">
        <f>IF(J629=" "," ",IF(J629=0," ",$J629*VLOOKUP($L$9,Currency!$A$3:$C$8,3,0)))</f>
        <v>1033.2566092331977</v>
      </c>
      <c r="M629" s="63">
        <f t="shared" si="58"/>
        <v>0.46</v>
      </c>
      <c r="N629" s="265">
        <f t="shared" si="59"/>
        <v>1438</v>
      </c>
      <c r="O629" s="37"/>
      <c r="P629" s="65" t="s">
        <v>479</v>
      </c>
      <c r="Q629" s="65" t="s">
        <v>479</v>
      </c>
      <c r="R629" s="65" t="s">
        <v>479</v>
      </c>
      <c r="S629" s="65" t="s">
        <v>479</v>
      </c>
      <c r="T629" s="65" t="s">
        <v>479</v>
      </c>
      <c r="U629" s="65" t="s">
        <v>479</v>
      </c>
    </row>
    <row r="630" spans="1:21" ht="25.5" customHeight="1">
      <c r="A630" s="61" t="str">
        <f t="shared" si="60"/>
        <v> </v>
      </c>
      <c r="B630" s="96" t="s">
        <v>185</v>
      </c>
      <c r="C630" s="72" t="s">
        <v>797</v>
      </c>
      <c r="D630" s="67" t="s">
        <v>1175</v>
      </c>
      <c r="E630" s="324" t="s">
        <v>1224</v>
      </c>
      <c r="F630" s="324" t="s">
        <v>832</v>
      </c>
      <c r="G630" s="68" t="s">
        <v>356</v>
      </c>
      <c r="H630" s="246">
        <v>2669</v>
      </c>
      <c r="I630" s="77">
        <v>0.41</v>
      </c>
      <c r="J630" s="241">
        <f t="shared" si="61"/>
        <v>1574.7100000000003</v>
      </c>
      <c r="K630" s="267">
        <f>IF(J630=" "," ",IF(J630=0," ",J630/Currency!$C$11))</f>
        <v>1619.738736885415</v>
      </c>
      <c r="L630" s="70">
        <f>IF(J630=" "," ",IF(J630=0," ",$J630*VLOOKUP($L$9,Currency!$A$3:$C$8,3,0)))</f>
        <v>1035.5846376430359</v>
      </c>
      <c r="M630" s="63">
        <f t="shared" si="58"/>
        <v>0.46</v>
      </c>
      <c r="N630" s="265">
        <f t="shared" si="59"/>
        <v>1441</v>
      </c>
      <c r="O630" s="37"/>
      <c r="P630" s="65" t="s">
        <v>479</v>
      </c>
      <c r="Q630" s="65" t="s">
        <v>479</v>
      </c>
      <c r="R630" s="65" t="s">
        <v>479</v>
      </c>
      <c r="S630" s="65" t="s">
        <v>479</v>
      </c>
      <c r="T630" s="65" t="s">
        <v>479</v>
      </c>
      <c r="U630" s="65" t="s">
        <v>479</v>
      </c>
    </row>
    <row r="631" spans="1:21" ht="25.5" customHeight="1">
      <c r="A631" s="61" t="str">
        <f t="shared" si="60"/>
        <v> </v>
      </c>
      <c r="B631" s="96" t="s">
        <v>2267</v>
      </c>
      <c r="C631" s="72" t="s">
        <v>2268</v>
      </c>
      <c r="D631" s="67" t="s">
        <v>1175</v>
      </c>
      <c r="E631" s="324" t="s">
        <v>1224</v>
      </c>
      <c r="F631" s="324" t="s">
        <v>832</v>
      </c>
      <c r="G631" s="68" t="s">
        <v>356</v>
      </c>
      <c r="H631" s="246">
        <v>25347</v>
      </c>
      <c r="I631" s="77">
        <v>0.41</v>
      </c>
      <c r="J631" s="241">
        <f t="shared" si="61"/>
        <v>14954.730000000001</v>
      </c>
      <c r="K631" s="267">
        <f>IF(J631=" "," ",IF(J631=0," ",J631/Currency!$C$11))</f>
        <v>15382.359596790786</v>
      </c>
      <c r="L631" s="70">
        <f>IF(J631=" "," ",IF(J631=0," ",$J631*VLOOKUP($L$9,Currency!$A$3:$C$8,3,0)))</f>
        <v>9834.75601736157</v>
      </c>
      <c r="M631" s="63">
        <f t="shared" si="58"/>
        <v>0.46</v>
      </c>
      <c r="N631" s="265">
        <f t="shared" si="59"/>
        <v>13687</v>
      </c>
      <c r="O631" s="37"/>
      <c r="P631" s="65" t="s">
        <v>479</v>
      </c>
      <c r="Q631" s="65" t="s">
        <v>479</v>
      </c>
      <c r="R631" s="65" t="s">
        <v>479</v>
      </c>
      <c r="S631" s="65" t="s">
        <v>479</v>
      </c>
      <c r="T631" s="65" t="s">
        <v>479</v>
      </c>
      <c r="U631" s="65" t="s">
        <v>479</v>
      </c>
    </row>
    <row r="632" spans="1:21" ht="25.5" customHeight="1">
      <c r="A632" s="61" t="str">
        <f t="shared" si="60"/>
        <v> </v>
      </c>
      <c r="B632" s="96" t="s">
        <v>186</v>
      </c>
      <c r="C632" s="72" t="s">
        <v>1918</v>
      </c>
      <c r="D632" s="67" t="s">
        <v>1175</v>
      </c>
      <c r="E632" s="324" t="s">
        <v>1224</v>
      </c>
      <c r="F632" s="324" t="s">
        <v>832</v>
      </c>
      <c r="G632" s="68" t="s">
        <v>356</v>
      </c>
      <c r="H632" s="246">
        <v>25360</v>
      </c>
      <c r="I632" s="77">
        <v>0.41</v>
      </c>
      <c r="J632" s="241">
        <f t="shared" si="61"/>
        <v>14962.400000000001</v>
      </c>
      <c r="K632" s="267">
        <f>IF(J632=" "," ",IF(J632=0," ",J632/Currency!$C$11))</f>
        <v>15390.248919975316</v>
      </c>
      <c r="L632" s="70">
        <f>IF(J632=" "," ",IF(J632=0," ",$J632*VLOOKUP($L$9,Currency!$A$3:$C$8,3,0)))</f>
        <v>9839.800078916218</v>
      </c>
      <c r="M632" s="63">
        <f t="shared" si="58"/>
        <v>0.46</v>
      </c>
      <c r="N632" s="265">
        <f t="shared" si="59"/>
        <v>13694</v>
      </c>
      <c r="O632" s="37"/>
      <c r="P632" s="65" t="s">
        <v>479</v>
      </c>
      <c r="Q632" s="65" t="s">
        <v>479</v>
      </c>
      <c r="R632" s="65" t="s">
        <v>479</v>
      </c>
      <c r="S632" s="65" t="s">
        <v>479</v>
      </c>
      <c r="T632" s="65" t="s">
        <v>479</v>
      </c>
      <c r="U632" s="65" t="s">
        <v>479</v>
      </c>
    </row>
    <row r="633" spans="1:21" ht="25.5" customHeight="1">
      <c r="A633" s="61" t="str">
        <f t="shared" si="60"/>
        <v> </v>
      </c>
      <c r="B633" s="96" t="s">
        <v>2269</v>
      </c>
      <c r="C633" s="72" t="s">
        <v>2270</v>
      </c>
      <c r="D633" s="67" t="s">
        <v>1175</v>
      </c>
      <c r="E633" s="324" t="s">
        <v>1224</v>
      </c>
      <c r="F633" s="324" t="s">
        <v>832</v>
      </c>
      <c r="G633" s="68" t="s">
        <v>356</v>
      </c>
      <c r="H633" s="246">
        <v>3998</v>
      </c>
      <c r="I633" s="77">
        <v>0.41</v>
      </c>
      <c r="J633" s="241">
        <f t="shared" si="61"/>
        <v>2358.82</v>
      </c>
      <c r="K633" s="267">
        <f>IF(J633=" "," ",IF(J633=0," ",J633/Currency!$C$11))</f>
        <v>2426.2703147500515</v>
      </c>
      <c r="L633" s="70">
        <f>IF(J633=" "," ",IF(J633=0," ",$J633*VLOOKUP($L$9,Currency!$A$3:$C$8,3,0)))</f>
        <v>1551.2429304222019</v>
      </c>
      <c r="M633" s="63">
        <f t="shared" si="58"/>
        <v>0.46</v>
      </c>
      <c r="N633" s="265">
        <f t="shared" si="59"/>
        <v>2159</v>
      </c>
      <c r="O633" s="37"/>
      <c r="P633" s="65" t="s">
        <v>479</v>
      </c>
      <c r="Q633" s="65" t="s">
        <v>479</v>
      </c>
      <c r="R633" s="65" t="s">
        <v>479</v>
      </c>
      <c r="S633" s="65" t="s">
        <v>479</v>
      </c>
      <c r="T633" s="65" t="s">
        <v>479</v>
      </c>
      <c r="U633" s="65" t="s">
        <v>479</v>
      </c>
    </row>
    <row r="634" spans="1:21" ht="25.5" customHeight="1">
      <c r="A634" s="61" t="str">
        <f t="shared" si="60"/>
        <v> </v>
      </c>
      <c r="B634" s="96" t="s">
        <v>187</v>
      </c>
      <c r="C634" s="72" t="s">
        <v>1919</v>
      </c>
      <c r="D634" s="67" t="s">
        <v>1175</v>
      </c>
      <c r="E634" s="324" t="s">
        <v>1224</v>
      </c>
      <c r="F634" s="324" t="s">
        <v>832</v>
      </c>
      <c r="G634" s="68" t="s">
        <v>356</v>
      </c>
      <c r="H634" s="246">
        <v>4004</v>
      </c>
      <c r="I634" s="77">
        <v>0.41</v>
      </c>
      <c r="J634" s="241">
        <f t="shared" si="61"/>
        <v>2362.36</v>
      </c>
      <c r="K634" s="267">
        <f>IF(J634=" "," ",IF(J634=0," ",J634/Currency!$C$11))</f>
        <v>2429.9115408352195</v>
      </c>
      <c r="L634" s="70">
        <f>IF(J634=" "," ",IF(J634=0," ",$J634*VLOOKUP($L$9,Currency!$A$3:$C$8,3,0)))</f>
        <v>1553.57095883204</v>
      </c>
      <c r="M634" s="63">
        <f t="shared" si="58"/>
        <v>0.46</v>
      </c>
      <c r="N634" s="265">
        <f t="shared" si="59"/>
        <v>2162</v>
      </c>
      <c r="O634" s="37"/>
      <c r="P634" s="65" t="s">
        <v>479</v>
      </c>
      <c r="Q634" s="65" t="s">
        <v>479</v>
      </c>
      <c r="R634" s="65" t="s">
        <v>479</v>
      </c>
      <c r="S634" s="65" t="s">
        <v>479</v>
      </c>
      <c r="T634" s="65" t="s">
        <v>479</v>
      </c>
      <c r="U634" s="65" t="s">
        <v>479</v>
      </c>
    </row>
    <row r="635" spans="1:21" ht="25.5" customHeight="1">
      <c r="A635" s="61" t="str">
        <f t="shared" si="60"/>
        <v> </v>
      </c>
      <c r="B635" s="96" t="s">
        <v>2149</v>
      </c>
      <c r="C635" s="72" t="s">
        <v>780</v>
      </c>
      <c r="D635" s="67" t="s">
        <v>1175</v>
      </c>
      <c r="E635" s="324" t="s">
        <v>1224</v>
      </c>
      <c r="F635" s="324" t="s">
        <v>832</v>
      </c>
      <c r="G635" s="68" t="s">
        <v>356</v>
      </c>
      <c r="H635" s="246">
        <v>6667</v>
      </c>
      <c r="I635" s="77">
        <v>0.41</v>
      </c>
      <c r="J635" s="241">
        <f t="shared" si="61"/>
        <v>3933.5300000000007</v>
      </c>
      <c r="K635" s="267">
        <f>IF(J635=" "," ",IF(J635=0," ",J635/Currency!$C$11))</f>
        <v>4046.0090516354667</v>
      </c>
      <c r="L635" s="70">
        <f>IF(J635=" "," ",IF(J635=0," ",$J635*VLOOKUP($L$9,Currency!$A$3:$C$8,3,0)))</f>
        <v>2586.8275680652378</v>
      </c>
      <c r="M635" s="63">
        <f t="shared" si="58"/>
        <v>0.46</v>
      </c>
      <c r="N635" s="265">
        <f t="shared" si="59"/>
        <v>3600</v>
      </c>
      <c r="O635" s="37"/>
      <c r="P635" s="65" t="s">
        <v>479</v>
      </c>
      <c r="Q635" s="65" t="s">
        <v>479</v>
      </c>
      <c r="R635" s="65" t="s">
        <v>479</v>
      </c>
      <c r="S635" s="65" t="s">
        <v>479</v>
      </c>
      <c r="T635" s="65" t="s">
        <v>479</v>
      </c>
      <c r="U635" s="65" t="s">
        <v>479</v>
      </c>
    </row>
    <row r="636" spans="1:21" ht="25.5" customHeight="1">
      <c r="A636" s="61" t="str">
        <f t="shared" si="60"/>
        <v> </v>
      </c>
      <c r="B636" s="96" t="s">
        <v>188</v>
      </c>
      <c r="C636" s="72" t="s">
        <v>1920</v>
      </c>
      <c r="D636" s="67" t="s">
        <v>1175</v>
      </c>
      <c r="E636" s="324" t="s">
        <v>1224</v>
      </c>
      <c r="F636" s="324" t="s">
        <v>832</v>
      </c>
      <c r="G636" s="68" t="s">
        <v>356</v>
      </c>
      <c r="H636" s="246">
        <v>6674</v>
      </c>
      <c r="I636" s="77">
        <v>0.41</v>
      </c>
      <c r="J636" s="241">
        <f t="shared" si="61"/>
        <v>3937.6600000000003</v>
      </c>
      <c r="K636" s="267">
        <f>IF(J636=" "," ",IF(J636=0," ",J636/Currency!$C$11))</f>
        <v>4050.2571487348287</v>
      </c>
      <c r="L636" s="70">
        <f>IF(J636=" "," ",IF(J636=0," ",$J636*VLOOKUP($L$9,Currency!$A$3:$C$8,3,0)))</f>
        <v>2589.543601210049</v>
      </c>
      <c r="M636" s="63">
        <f t="shared" si="58"/>
        <v>0.46</v>
      </c>
      <c r="N636" s="265">
        <f t="shared" si="59"/>
        <v>3604</v>
      </c>
      <c r="O636" s="37"/>
      <c r="P636" s="65" t="s">
        <v>479</v>
      </c>
      <c r="Q636" s="65" t="s">
        <v>479</v>
      </c>
      <c r="R636" s="65" t="s">
        <v>479</v>
      </c>
      <c r="S636" s="65" t="s">
        <v>479</v>
      </c>
      <c r="T636" s="65" t="s">
        <v>479</v>
      </c>
      <c r="U636" s="65" t="s">
        <v>479</v>
      </c>
    </row>
    <row r="637" spans="1:21" ht="25.5" customHeight="1">
      <c r="A637" s="61" t="str">
        <f t="shared" si="60"/>
        <v> </v>
      </c>
      <c r="B637" s="96" t="s">
        <v>2456</v>
      </c>
      <c r="C637" s="72" t="s">
        <v>2457</v>
      </c>
      <c r="D637" s="67" t="s">
        <v>1175</v>
      </c>
      <c r="E637" s="324" t="s">
        <v>1224</v>
      </c>
      <c r="F637" s="324" t="s">
        <v>832</v>
      </c>
      <c r="G637" s="68" t="s">
        <v>356</v>
      </c>
      <c r="H637" s="246">
        <v>10671</v>
      </c>
      <c r="I637" s="77">
        <v>0.41</v>
      </c>
      <c r="J637" s="241">
        <f t="shared" si="61"/>
        <v>6295.890000000001</v>
      </c>
      <c r="K637" s="267">
        <f>IF(J637=" "," ",IF(J637=0," ",J637/Currency!$C$11))</f>
        <v>6475.920592470687</v>
      </c>
      <c r="L637" s="70">
        <f>IF(J637=" "," ",IF(J637=0," ",$J637*VLOOKUP($L$9,Currency!$A$3:$C$8,3,0)))</f>
        <v>4140.398526897278</v>
      </c>
      <c r="M637" s="63">
        <f t="shared" si="58"/>
        <v>0.46</v>
      </c>
      <c r="N637" s="265">
        <f t="shared" si="59"/>
        <v>5762</v>
      </c>
      <c r="O637" s="37"/>
      <c r="P637" s="65" t="s">
        <v>479</v>
      </c>
      <c r="Q637" s="65" t="s">
        <v>479</v>
      </c>
      <c r="R637" s="65" t="s">
        <v>479</v>
      </c>
      <c r="S637" s="65" t="s">
        <v>479</v>
      </c>
      <c r="T637" s="65" t="s">
        <v>479</v>
      </c>
      <c r="U637" s="65" t="s">
        <v>479</v>
      </c>
    </row>
    <row r="638" spans="1:21" ht="25.5" customHeight="1">
      <c r="A638" s="61" t="str">
        <f t="shared" si="60"/>
        <v> </v>
      </c>
      <c r="B638" s="96" t="s">
        <v>189</v>
      </c>
      <c r="C638" s="72" t="s">
        <v>1921</v>
      </c>
      <c r="D638" s="67" t="s">
        <v>1175</v>
      </c>
      <c r="E638" s="324" t="s">
        <v>1224</v>
      </c>
      <c r="F638" s="324" t="s">
        <v>832</v>
      </c>
      <c r="G638" s="68" t="s">
        <v>356</v>
      </c>
      <c r="H638" s="246">
        <v>10678</v>
      </c>
      <c r="I638" s="77">
        <v>0.41</v>
      </c>
      <c r="J638" s="241">
        <f t="shared" si="61"/>
        <v>6300.02</v>
      </c>
      <c r="K638" s="267">
        <f>IF(J638=" "," ",IF(J638=0," ",J638/Currency!$C$11))</f>
        <v>6480.168689570048</v>
      </c>
      <c r="L638" s="70">
        <f>IF(J638=" "," ",IF(J638=0," ",$J638*VLOOKUP($L$9,Currency!$A$3:$C$8,3,0)))</f>
        <v>4143.114560042089</v>
      </c>
      <c r="M638" s="63">
        <f t="shared" si="58"/>
        <v>0.46</v>
      </c>
      <c r="N638" s="265">
        <f t="shared" si="59"/>
        <v>5766</v>
      </c>
      <c r="O638" s="37"/>
      <c r="P638" s="65" t="s">
        <v>479</v>
      </c>
      <c r="Q638" s="65" t="s">
        <v>479</v>
      </c>
      <c r="R638" s="65" t="s">
        <v>479</v>
      </c>
      <c r="S638" s="65" t="s">
        <v>479</v>
      </c>
      <c r="T638" s="65" t="s">
        <v>479</v>
      </c>
      <c r="U638" s="65" t="s">
        <v>479</v>
      </c>
    </row>
    <row r="639" spans="1:21" ht="25.5" customHeight="1">
      <c r="A639" s="61" t="str">
        <f t="shared" si="60"/>
        <v> </v>
      </c>
      <c r="B639" s="96" t="s">
        <v>2458</v>
      </c>
      <c r="C639" s="72" t="s">
        <v>1783</v>
      </c>
      <c r="D639" s="67" t="s">
        <v>1175</v>
      </c>
      <c r="E639" s="324" t="s">
        <v>1224</v>
      </c>
      <c r="F639" s="324" t="s">
        <v>832</v>
      </c>
      <c r="G639" s="68" t="s">
        <v>356</v>
      </c>
      <c r="H639" s="246">
        <v>13341</v>
      </c>
      <c r="I639" s="77">
        <v>0.41</v>
      </c>
      <c r="J639" s="241">
        <f t="shared" si="61"/>
        <v>7871.190000000001</v>
      </c>
      <c r="K639" s="267">
        <f>IF(J639=" "," ",IF(J639=0," ",J639/Currency!$C$11))</f>
        <v>8096.266200370296</v>
      </c>
      <c r="L639" s="70">
        <f>IF(J639=" "," ",IF(J639=0," ",$J639*VLOOKUP($L$9,Currency!$A$3:$C$8,3,0)))</f>
        <v>5176.371169275287</v>
      </c>
      <c r="M639" s="63">
        <f t="shared" si="58"/>
        <v>0.46</v>
      </c>
      <c r="N639" s="265">
        <f t="shared" si="59"/>
        <v>7204</v>
      </c>
      <c r="O639" s="37"/>
      <c r="P639" s="65" t="s">
        <v>479</v>
      </c>
      <c r="Q639" s="65" t="s">
        <v>479</v>
      </c>
      <c r="R639" s="65" t="s">
        <v>479</v>
      </c>
      <c r="S639" s="65" t="s">
        <v>479</v>
      </c>
      <c r="T639" s="65" t="s">
        <v>479</v>
      </c>
      <c r="U639" s="65" t="s">
        <v>479</v>
      </c>
    </row>
    <row r="640" spans="1:21" ht="25.5" customHeight="1">
      <c r="A640" s="61" t="str">
        <f t="shared" si="60"/>
        <v> </v>
      </c>
      <c r="B640" s="96" t="s">
        <v>190</v>
      </c>
      <c r="C640" s="72" t="s">
        <v>1922</v>
      </c>
      <c r="D640" s="67" t="s">
        <v>1175</v>
      </c>
      <c r="E640" s="324" t="s">
        <v>1224</v>
      </c>
      <c r="F640" s="324" t="s">
        <v>832</v>
      </c>
      <c r="G640" s="68" t="s">
        <v>356</v>
      </c>
      <c r="H640" s="246">
        <v>13347</v>
      </c>
      <c r="I640" s="77">
        <v>0.41</v>
      </c>
      <c r="J640" s="241">
        <f t="shared" si="61"/>
        <v>7874.730000000001</v>
      </c>
      <c r="K640" s="267">
        <f>IF(J640=" "," ",IF(J640=0," ",J640/Currency!$C$11))</f>
        <v>8099.907426455464</v>
      </c>
      <c r="L640" s="70">
        <f>IF(J640=" "," ",IF(J640=0," ",$J640*VLOOKUP($L$9,Currency!$A$3:$C$8,3,0)))</f>
        <v>5178.699197685125</v>
      </c>
      <c r="M640" s="63">
        <f t="shared" si="58"/>
        <v>0.46</v>
      </c>
      <c r="N640" s="265">
        <f t="shared" si="59"/>
        <v>7207</v>
      </c>
      <c r="O640" s="37"/>
      <c r="P640" s="65" t="s">
        <v>479</v>
      </c>
      <c r="Q640" s="65" t="s">
        <v>479</v>
      </c>
      <c r="R640" s="65" t="s">
        <v>479</v>
      </c>
      <c r="S640" s="65" t="s">
        <v>479</v>
      </c>
      <c r="T640" s="65" t="s">
        <v>479</v>
      </c>
      <c r="U640" s="65" t="s">
        <v>479</v>
      </c>
    </row>
    <row r="641" spans="1:21" ht="25.5" customHeight="1">
      <c r="A641" s="61" t="str">
        <f t="shared" si="60"/>
        <v> </v>
      </c>
      <c r="B641" s="96" t="s">
        <v>1784</v>
      </c>
      <c r="C641" s="72" t="s">
        <v>1785</v>
      </c>
      <c r="D641" s="67" t="s">
        <v>1175</v>
      </c>
      <c r="E641" s="324" t="s">
        <v>1224</v>
      </c>
      <c r="F641" s="324" t="s">
        <v>832</v>
      </c>
      <c r="G641" s="68" t="s">
        <v>356</v>
      </c>
      <c r="H641" s="246">
        <v>5332</v>
      </c>
      <c r="I641" s="77">
        <v>0.41</v>
      </c>
      <c r="J641" s="241">
        <f t="shared" si="61"/>
        <v>3145.8800000000006</v>
      </c>
      <c r="K641" s="267">
        <f>IF(J641=" "," ",IF(J641=0," ",J641/Currency!$C$11))</f>
        <v>3235.8362476856623</v>
      </c>
      <c r="L641" s="70">
        <f>IF(J641=" "," ",IF(J641=0," ",$J641*VLOOKUP($L$9,Currency!$A$3:$C$8,3,0)))</f>
        <v>2068.8412468762335</v>
      </c>
      <c r="M641" s="63">
        <f t="shared" si="58"/>
        <v>0.46</v>
      </c>
      <c r="N641" s="265">
        <f t="shared" si="59"/>
        <v>2879</v>
      </c>
      <c r="O641" s="37"/>
      <c r="P641" s="65" t="s">
        <v>479</v>
      </c>
      <c r="Q641" s="65" t="s">
        <v>479</v>
      </c>
      <c r="R641" s="65" t="s">
        <v>479</v>
      </c>
      <c r="S641" s="65" t="s">
        <v>479</v>
      </c>
      <c r="T641" s="65" t="s">
        <v>479</v>
      </c>
      <c r="U641" s="65" t="s">
        <v>479</v>
      </c>
    </row>
    <row r="642" spans="1:21" ht="25.5" customHeight="1">
      <c r="A642" s="61" t="str">
        <f t="shared" si="60"/>
        <v> </v>
      </c>
      <c r="B642" s="96" t="s">
        <v>1786</v>
      </c>
      <c r="C642" s="72" t="s">
        <v>1787</v>
      </c>
      <c r="D642" s="67" t="s">
        <v>1175</v>
      </c>
      <c r="E642" s="324" t="s">
        <v>1224</v>
      </c>
      <c r="F642" s="324" t="s">
        <v>832</v>
      </c>
      <c r="G642" s="68" t="s">
        <v>356</v>
      </c>
      <c r="H642" s="246">
        <v>127</v>
      </c>
      <c r="I642" s="77">
        <v>0.41</v>
      </c>
      <c r="J642" s="241">
        <f t="shared" si="61"/>
        <v>74.93</v>
      </c>
      <c r="K642" s="267">
        <f>IF(J642=" "," ",IF(J642=0," ",J642/Currency!$C$11))</f>
        <v>77.0726188027155</v>
      </c>
      <c r="L642" s="70">
        <f>IF(J642=" "," ",IF(J642=0," ",$J642*VLOOKUP($L$9,Currency!$A$3:$C$8,3,0)))</f>
        <v>49.2766013415757</v>
      </c>
      <c r="M642" s="63">
        <f t="shared" si="58"/>
        <v>0.46</v>
      </c>
      <c r="N642" s="265">
        <f t="shared" si="59"/>
        <v>69</v>
      </c>
      <c r="O642" s="37"/>
      <c r="P642" s="65" t="s">
        <v>479</v>
      </c>
      <c r="Q642" s="65" t="s">
        <v>479</v>
      </c>
      <c r="R642" s="65" t="s">
        <v>479</v>
      </c>
      <c r="S642" s="65" t="s">
        <v>479</v>
      </c>
      <c r="T642" s="65" t="s">
        <v>479</v>
      </c>
      <c r="U642" s="65" t="s">
        <v>479</v>
      </c>
    </row>
    <row r="643" spans="1:21" ht="25.5" customHeight="1">
      <c r="A643" s="61" t="str">
        <f t="shared" si="60"/>
        <v> </v>
      </c>
      <c r="B643" s="96" t="s">
        <v>1622</v>
      </c>
      <c r="C643" s="72" t="s">
        <v>1623</v>
      </c>
      <c r="D643" s="67" t="s">
        <v>1175</v>
      </c>
      <c r="E643" s="324" t="s">
        <v>1224</v>
      </c>
      <c r="F643" s="324" t="s">
        <v>832</v>
      </c>
      <c r="G643" s="68" t="s">
        <v>356</v>
      </c>
      <c r="H643" s="246">
        <v>127</v>
      </c>
      <c r="I643" s="77">
        <v>0.41</v>
      </c>
      <c r="J643" s="241">
        <f t="shared" si="61"/>
        <v>74.93</v>
      </c>
      <c r="K643" s="267">
        <f>IF(J643=" "," ",IF(J643=0," ",J643/Currency!$C$11))</f>
        <v>77.0726188027155</v>
      </c>
      <c r="L643" s="70">
        <f>IF(J643=" "," ",IF(J643=0," ",$J643*VLOOKUP($L$9,Currency!$A$3:$C$8,3,0)))</f>
        <v>49.2766013415757</v>
      </c>
      <c r="M643" s="63">
        <f t="shared" si="58"/>
        <v>0.46</v>
      </c>
      <c r="N643" s="265">
        <f t="shared" si="59"/>
        <v>69</v>
      </c>
      <c r="O643" s="37"/>
      <c r="P643" s="65" t="s">
        <v>479</v>
      </c>
      <c r="Q643" s="65" t="s">
        <v>479</v>
      </c>
      <c r="R643" s="65" t="s">
        <v>479</v>
      </c>
      <c r="S643" s="65" t="s">
        <v>479</v>
      </c>
      <c r="T643" s="65" t="s">
        <v>479</v>
      </c>
      <c r="U643" s="65" t="s">
        <v>479</v>
      </c>
    </row>
    <row r="644" spans="1:21" ht="25.5" customHeight="1">
      <c r="A644" s="61" t="str">
        <f t="shared" si="60"/>
        <v> </v>
      </c>
      <c r="B644" s="96" t="s">
        <v>1788</v>
      </c>
      <c r="C644" s="72" t="s">
        <v>1789</v>
      </c>
      <c r="D644" s="67" t="s">
        <v>1175</v>
      </c>
      <c r="E644" s="324" t="s">
        <v>1224</v>
      </c>
      <c r="F644" s="324" t="s">
        <v>832</v>
      </c>
      <c r="G644" s="68" t="s">
        <v>356</v>
      </c>
      <c r="H644" s="246">
        <v>260</v>
      </c>
      <c r="I644" s="77">
        <v>0.41</v>
      </c>
      <c r="J644" s="241">
        <f t="shared" si="61"/>
        <v>153.40000000000003</v>
      </c>
      <c r="K644" s="267">
        <f>IF(J644=" "," ",IF(J644=0," ",J644/Currency!$C$11))</f>
        <v>157.78646369059868</v>
      </c>
      <c r="L644" s="70">
        <f>IF(J644=" "," ",IF(J644=0," ",$J644*VLOOKUP($L$9,Currency!$A$3:$C$8,3,0)))</f>
        <v>100.88123109298964</v>
      </c>
      <c r="M644" s="63">
        <f t="shared" si="58"/>
        <v>0.46</v>
      </c>
      <c r="N644" s="265">
        <f t="shared" si="59"/>
        <v>140</v>
      </c>
      <c r="O644" s="37"/>
      <c r="P644" s="65" t="s">
        <v>479</v>
      </c>
      <c r="Q644" s="65" t="s">
        <v>479</v>
      </c>
      <c r="R644" s="65" t="s">
        <v>479</v>
      </c>
      <c r="S644" s="65" t="s">
        <v>479</v>
      </c>
      <c r="T644" s="65" t="s">
        <v>479</v>
      </c>
      <c r="U644" s="65" t="s">
        <v>479</v>
      </c>
    </row>
    <row r="645" spans="1:21" ht="25.5" customHeight="1">
      <c r="A645" s="61" t="str">
        <f t="shared" si="60"/>
        <v> </v>
      </c>
      <c r="B645" s="96" t="s">
        <v>1624</v>
      </c>
      <c r="C645" s="72" t="s">
        <v>1625</v>
      </c>
      <c r="D645" s="67" t="s">
        <v>1175</v>
      </c>
      <c r="E645" s="324" t="s">
        <v>1224</v>
      </c>
      <c r="F645" s="324" t="s">
        <v>832</v>
      </c>
      <c r="G645" s="68" t="s">
        <v>356</v>
      </c>
      <c r="H645" s="246">
        <v>260</v>
      </c>
      <c r="I645" s="77">
        <v>0.41</v>
      </c>
      <c r="J645" s="241">
        <f t="shared" si="61"/>
        <v>153.40000000000003</v>
      </c>
      <c r="K645" s="267">
        <f>IF(J645=" "," ",IF(J645=0," ",J645/Currency!$C$11))</f>
        <v>157.78646369059868</v>
      </c>
      <c r="L645" s="70">
        <f>IF(J645=" "," ",IF(J645=0," ",$J645*VLOOKUP($L$9,Currency!$A$3:$C$8,3,0)))</f>
        <v>100.88123109298964</v>
      </c>
      <c r="M645" s="63">
        <f t="shared" si="58"/>
        <v>0.46</v>
      </c>
      <c r="N645" s="265">
        <f t="shared" si="59"/>
        <v>140</v>
      </c>
      <c r="O645" s="37"/>
      <c r="P645" s="65" t="s">
        <v>479</v>
      </c>
      <c r="Q645" s="65" t="s">
        <v>479</v>
      </c>
      <c r="R645" s="65" t="s">
        <v>479</v>
      </c>
      <c r="S645" s="65" t="s">
        <v>479</v>
      </c>
      <c r="T645" s="65" t="s">
        <v>479</v>
      </c>
      <c r="U645" s="65" t="s">
        <v>479</v>
      </c>
    </row>
    <row r="646" spans="1:21" ht="25.5" customHeight="1">
      <c r="A646" s="61" t="str">
        <f t="shared" si="60"/>
        <v> </v>
      </c>
      <c r="B646" s="96" t="s">
        <v>1790</v>
      </c>
      <c r="C646" s="72" t="s">
        <v>1791</v>
      </c>
      <c r="D646" s="67" t="s">
        <v>1175</v>
      </c>
      <c r="E646" s="324" t="s">
        <v>1224</v>
      </c>
      <c r="F646" s="324" t="s">
        <v>832</v>
      </c>
      <c r="G646" s="68" t="s">
        <v>356</v>
      </c>
      <c r="H646" s="246">
        <v>260</v>
      </c>
      <c r="I646" s="77">
        <v>0.41</v>
      </c>
      <c r="J646" s="241">
        <f t="shared" si="61"/>
        <v>153.40000000000003</v>
      </c>
      <c r="K646" s="267">
        <f>IF(J646=" "," ",IF(J646=0," ",J646/Currency!$C$11))</f>
        <v>157.78646369059868</v>
      </c>
      <c r="L646" s="70">
        <f>IF(J646=" "," ",IF(J646=0," ",$J646*VLOOKUP($L$9,Currency!$A$3:$C$8,3,0)))</f>
        <v>100.88123109298964</v>
      </c>
      <c r="M646" s="63">
        <f t="shared" si="58"/>
        <v>0.46</v>
      </c>
      <c r="N646" s="265">
        <f t="shared" si="59"/>
        <v>140</v>
      </c>
      <c r="O646" s="37"/>
      <c r="P646" s="65" t="s">
        <v>479</v>
      </c>
      <c r="Q646" s="65" t="s">
        <v>479</v>
      </c>
      <c r="R646" s="65" t="s">
        <v>479</v>
      </c>
      <c r="S646" s="65" t="s">
        <v>479</v>
      </c>
      <c r="T646" s="65" t="s">
        <v>479</v>
      </c>
      <c r="U646" s="65" t="s">
        <v>479</v>
      </c>
    </row>
    <row r="647" spans="1:21" ht="25.5" customHeight="1">
      <c r="A647" s="61" t="str">
        <f t="shared" si="60"/>
        <v> </v>
      </c>
      <c r="B647" s="96" t="s">
        <v>2286</v>
      </c>
      <c r="C647" s="72" t="s">
        <v>2287</v>
      </c>
      <c r="D647" s="67" t="s">
        <v>1175</v>
      </c>
      <c r="E647" s="324" t="s">
        <v>1224</v>
      </c>
      <c r="F647" s="324" t="s">
        <v>832</v>
      </c>
      <c r="G647" s="68" t="s">
        <v>356</v>
      </c>
      <c r="H647" s="246">
        <v>60</v>
      </c>
      <c r="I647" s="77">
        <v>0.41</v>
      </c>
      <c r="J647" s="241">
        <f t="shared" si="61"/>
        <v>35.400000000000006</v>
      </c>
      <c r="K647" s="267">
        <f>IF(J647=" "," ",IF(J647=0," ",J647/Currency!$C$11))</f>
        <v>36.41226085167662</v>
      </c>
      <c r="L647" s="70">
        <f>IF(J647=" "," ",IF(J647=0," ",$J647*VLOOKUP($L$9,Currency!$A$3:$C$8,3,0)))</f>
        <v>23.28028409838222</v>
      </c>
      <c r="M647" s="63">
        <f t="shared" si="58"/>
        <v>0.46</v>
      </c>
      <c r="N647" s="265">
        <f t="shared" si="59"/>
        <v>32</v>
      </c>
      <c r="O647" s="37"/>
      <c r="P647" s="65" t="s">
        <v>479</v>
      </c>
      <c r="Q647" s="65" t="s">
        <v>479</v>
      </c>
      <c r="R647" s="65" t="s">
        <v>479</v>
      </c>
      <c r="S647" s="65" t="s">
        <v>479</v>
      </c>
      <c r="T647" s="65" t="s">
        <v>479</v>
      </c>
      <c r="U647" s="65" t="s">
        <v>479</v>
      </c>
    </row>
    <row r="648" spans="1:21" ht="25.5" customHeight="1">
      <c r="A648" s="61" t="str">
        <f t="shared" si="60"/>
        <v> </v>
      </c>
      <c r="B648" s="96" t="s">
        <v>600</v>
      </c>
      <c r="C648" s="72" t="s">
        <v>601</v>
      </c>
      <c r="D648" s="67" t="s">
        <v>1175</v>
      </c>
      <c r="E648" s="324" t="s">
        <v>1224</v>
      </c>
      <c r="F648" s="324" t="s">
        <v>832</v>
      </c>
      <c r="G648" s="68" t="s">
        <v>356</v>
      </c>
      <c r="H648" s="246">
        <v>1328</v>
      </c>
      <c r="I648" s="77">
        <v>0.41</v>
      </c>
      <c r="J648" s="241">
        <f>IF(H648=" "," ",IF(H648=0," ",H648*(1-I648)))</f>
        <v>783.5200000000001</v>
      </c>
      <c r="K648" s="267">
        <f>IF(J648=" "," ",IF(J648=0," ",J648/Currency!$C$11))</f>
        <v>805.9247068504425</v>
      </c>
      <c r="L648" s="70">
        <f>IF(J648=" "," ",IF(J648=0," ",$J648*VLOOKUP($L$9,Currency!$A$3:$C$8,3,0)))</f>
        <v>515.2702880441932</v>
      </c>
      <c r="M648" s="63">
        <f t="shared" si="58"/>
        <v>0.46</v>
      </c>
      <c r="N648" s="265">
        <f>IF(M648=" "," ",IF(M648=0," ",ROUND(H648*(1-M648),0)))</f>
        <v>717</v>
      </c>
      <c r="O648" s="37"/>
      <c r="P648" s="65" t="s">
        <v>479</v>
      </c>
      <c r="Q648" s="65" t="s">
        <v>479</v>
      </c>
      <c r="R648" s="65" t="s">
        <v>479</v>
      </c>
      <c r="S648" s="65" t="s">
        <v>479</v>
      </c>
      <c r="T648" s="65" t="s">
        <v>479</v>
      </c>
      <c r="U648" s="65" t="s">
        <v>479</v>
      </c>
    </row>
    <row r="649" spans="1:21" ht="25.5" customHeight="1">
      <c r="A649" s="61" t="str">
        <f t="shared" si="60"/>
        <v> </v>
      </c>
      <c r="B649" s="96" t="s">
        <v>1792</v>
      </c>
      <c r="C649" s="72" t="s">
        <v>864</v>
      </c>
      <c r="D649" s="67" t="s">
        <v>1175</v>
      </c>
      <c r="E649" s="324" t="s">
        <v>1224</v>
      </c>
      <c r="F649" s="324" t="s">
        <v>832</v>
      </c>
      <c r="G649" s="68" t="s">
        <v>356</v>
      </c>
      <c r="H649" s="246">
        <v>26688</v>
      </c>
      <c r="I649" s="77">
        <v>0.41</v>
      </c>
      <c r="J649" s="241">
        <f t="shared" si="61"/>
        <v>15745.920000000002</v>
      </c>
      <c r="K649" s="267">
        <f>IF(J649=" "," ",IF(J649=0," ",J649/Currency!$C$11))</f>
        <v>16196.17362682576</v>
      </c>
      <c r="L649" s="70">
        <f>IF(J649=" "," ",IF(J649=0," ",$J649*VLOOKUP($L$9,Currency!$A$3:$C$8,3,0)))</f>
        <v>10355.070366960412</v>
      </c>
      <c r="M649" s="63">
        <f t="shared" si="58"/>
        <v>0.46</v>
      </c>
      <c r="N649" s="265">
        <f t="shared" si="59"/>
        <v>14412</v>
      </c>
      <c r="O649" s="37"/>
      <c r="P649" s="65" t="s">
        <v>479</v>
      </c>
      <c r="Q649" s="65" t="s">
        <v>479</v>
      </c>
      <c r="R649" s="65" t="s">
        <v>479</v>
      </c>
      <c r="S649" s="65" t="s">
        <v>479</v>
      </c>
      <c r="T649" s="65" t="s">
        <v>479</v>
      </c>
      <c r="U649" s="65" t="s">
        <v>479</v>
      </c>
    </row>
    <row r="650" spans="1:21" ht="25.5" customHeight="1">
      <c r="A650" s="61" t="str">
        <f t="shared" si="60"/>
        <v> </v>
      </c>
      <c r="B650" s="96" t="s">
        <v>46</v>
      </c>
      <c r="C650" s="72" t="s">
        <v>1923</v>
      </c>
      <c r="D650" s="67" t="s">
        <v>1175</v>
      </c>
      <c r="E650" s="324" t="s">
        <v>1224</v>
      </c>
      <c r="F650" s="324" t="s">
        <v>832</v>
      </c>
      <c r="G650" s="68" t="s">
        <v>356</v>
      </c>
      <c r="H650" s="246">
        <v>26695</v>
      </c>
      <c r="I650" s="77">
        <v>0.41</v>
      </c>
      <c r="J650" s="241">
        <f t="shared" si="61"/>
        <v>15750.050000000003</v>
      </c>
      <c r="K650" s="267">
        <f>IF(J650=" "," ",IF(J650=0," ",J650/Currency!$C$11))</f>
        <v>16200.421723925123</v>
      </c>
      <c r="L650" s="70">
        <f>IF(J650=" "," ",IF(J650=0," ",$J650*VLOOKUP($L$9,Currency!$A$3:$C$8,3,0)))</f>
        <v>10357.786400105224</v>
      </c>
      <c r="M650" s="63">
        <f t="shared" si="58"/>
        <v>0.46</v>
      </c>
      <c r="N650" s="265">
        <f t="shared" si="59"/>
        <v>14415</v>
      </c>
      <c r="O650" s="37"/>
      <c r="P650" s="65" t="s">
        <v>479</v>
      </c>
      <c r="Q650" s="65" t="s">
        <v>479</v>
      </c>
      <c r="R650" s="65" t="s">
        <v>479</v>
      </c>
      <c r="S650" s="65" t="s">
        <v>479</v>
      </c>
      <c r="T650" s="65" t="s">
        <v>479</v>
      </c>
      <c r="U650" s="65" t="s">
        <v>479</v>
      </c>
    </row>
    <row r="651" spans="1:21" ht="25.5" customHeight="1">
      <c r="A651" s="61" t="str">
        <f t="shared" si="60"/>
        <v> </v>
      </c>
      <c r="B651" s="96" t="s">
        <v>269</v>
      </c>
      <c r="C651" s="72" t="s">
        <v>1600</v>
      </c>
      <c r="D651" s="67" t="s">
        <v>1175</v>
      </c>
      <c r="E651" s="324" t="s">
        <v>1224</v>
      </c>
      <c r="F651" s="324" t="s">
        <v>832</v>
      </c>
      <c r="G651" s="68" t="s">
        <v>356</v>
      </c>
      <c r="H651" s="246">
        <v>127</v>
      </c>
      <c r="I651" s="77">
        <v>0.41</v>
      </c>
      <c r="J651" s="241">
        <f t="shared" si="61"/>
        <v>74.93</v>
      </c>
      <c r="K651" s="267">
        <f>IF(J651=" "," ",IF(J651=0," ",J651/Currency!$C$11))</f>
        <v>77.0726188027155</v>
      </c>
      <c r="L651" s="70">
        <f>IF(J651=" "," ",IF(J651=0," ",$J651*VLOOKUP($L$9,Currency!$A$3:$C$8,3,0)))</f>
        <v>49.2766013415757</v>
      </c>
      <c r="M651" s="63">
        <f t="shared" si="58"/>
        <v>0.46</v>
      </c>
      <c r="N651" s="265">
        <f t="shared" si="59"/>
        <v>69</v>
      </c>
      <c r="O651" s="37"/>
      <c r="P651" s="65" t="s">
        <v>479</v>
      </c>
      <c r="Q651" s="65" t="s">
        <v>479</v>
      </c>
      <c r="R651" s="65" t="s">
        <v>479</v>
      </c>
      <c r="S651" s="65" t="s">
        <v>479</v>
      </c>
      <c r="T651" s="65" t="s">
        <v>479</v>
      </c>
      <c r="U651" s="65" t="s">
        <v>479</v>
      </c>
    </row>
    <row r="652" spans="1:21" ht="25.5" customHeight="1">
      <c r="A652" s="61" t="str">
        <f t="shared" si="60"/>
        <v> </v>
      </c>
      <c r="B652" s="96" t="s">
        <v>1601</v>
      </c>
      <c r="C652" s="72" t="s">
        <v>2466</v>
      </c>
      <c r="D652" s="67" t="s">
        <v>1175</v>
      </c>
      <c r="E652" s="324" t="s">
        <v>1224</v>
      </c>
      <c r="F652" s="324" t="s">
        <v>832</v>
      </c>
      <c r="G652" s="68" t="s">
        <v>356</v>
      </c>
      <c r="H652" s="246">
        <v>6667</v>
      </c>
      <c r="I652" s="77">
        <v>0.41</v>
      </c>
      <c r="J652" s="241">
        <f t="shared" si="61"/>
        <v>3933.5300000000007</v>
      </c>
      <c r="K652" s="267">
        <f>IF(J652=" "," ",IF(J652=0," ",J652/Currency!$C$11))</f>
        <v>4046.0090516354667</v>
      </c>
      <c r="L652" s="70">
        <f>IF(J652=" "," ",IF(J652=0," ",$J652*VLOOKUP($L$9,Currency!$A$3:$C$8,3,0)))</f>
        <v>2586.8275680652378</v>
      </c>
      <c r="M652" s="63">
        <f t="shared" si="58"/>
        <v>0.46</v>
      </c>
      <c r="N652" s="265">
        <f t="shared" si="59"/>
        <v>3600</v>
      </c>
      <c r="O652" s="37"/>
      <c r="P652" s="65" t="s">
        <v>479</v>
      </c>
      <c r="Q652" s="65" t="s">
        <v>479</v>
      </c>
      <c r="R652" s="65" t="s">
        <v>479</v>
      </c>
      <c r="S652" s="65" t="s">
        <v>479</v>
      </c>
      <c r="T652" s="65" t="s">
        <v>479</v>
      </c>
      <c r="U652" s="65" t="s">
        <v>479</v>
      </c>
    </row>
    <row r="653" spans="1:21" ht="25.5" customHeight="1">
      <c r="A653" s="61" t="str">
        <f t="shared" si="60"/>
        <v> </v>
      </c>
      <c r="B653" s="96" t="s">
        <v>47</v>
      </c>
      <c r="C653" s="72" t="s">
        <v>798</v>
      </c>
      <c r="D653" s="67" t="s">
        <v>1175</v>
      </c>
      <c r="E653" s="324" t="s">
        <v>1224</v>
      </c>
      <c r="F653" s="324" t="s">
        <v>832</v>
      </c>
      <c r="G653" s="68" t="s">
        <v>356</v>
      </c>
      <c r="H653" s="246">
        <v>6674</v>
      </c>
      <c r="I653" s="77">
        <v>0.41</v>
      </c>
      <c r="J653" s="241">
        <f t="shared" si="61"/>
        <v>3937.6600000000003</v>
      </c>
      <c r="K653" s="267">
        <f>IF(J653=" "," ",IF(J653=0," ",J653/Currency!$C$11))</f>
        <v>4050.2571487348287</v>
      </c>
      <c r="L653" s="70">
        <f>IF(J653=" "," ",IF(J653=0," ",$J653*VLOOKUP($L$9,Currency!$A$3:$C$8,3,0)))</f>
        <v>2589.543601210049</v>
      </c>
      <c r="M653" s="63">
        <f t="shared" si="58"/>
        <v>0.46</v>
      </c>
      <c r="N653" s="265">
        <f t="shared" si="59"/>
        <v>3604</v>
      </c>
      <c r="O653" s="37"/>
      <c r="P653" s="65" t="s">
        <v>479</v>
      </c>
      <c r="Q653" s="65" t="s">
        <v>479</v>
      </c>
      <c r="R653" s="65" t="s">
        <v>479</v>
      </c>
      <c r="S653" s="65" t="s">
        <v>479</v>
      </c>
      <c r="T653" s="65" t="s">
        <v>479</v>
      </c>
      <c r="U653" s="65" t="s">
        <v>479</v>
      </c>
    </row>
    <row r="654" spans="1:21" ht="25.5" customHeight="1">
      <c r="A654" s="61" t="str">
        <f t="shared" si="60"/>
        <v> </v>
      </c>
      <c r="B654" s="96" t="s">
        <v>2467</v>
      </c>
      <c r="C654" s="72" t="s">
        <v>2812</v>
      </c>
      <c r="D654" s="67" t="s">
        <v>1175</v>
      </c>
      <c r="E654" s="324" t="s">
        <v>1224</v>
      </c>
      <c r="F654" s="324" t="s">
        <v>832</v>
      </c>
      <c r="G654" s="68" t="s">
        <v>356</v>
      </c>
      <c r="H654" s="246">
        <v>8002</v>
      </c>
      <c r="I654" s="77">
        <v>0.41</v>
      </c>
      <c r="J654" s="241">
        <f t="shared" si="61"/>
        <v>4721.18</v>
      </c>
      <c r="K654" s="267">
        <f>IF(J654=" "," ",IF(J654=0," ",J654/Currency!$C$11))</f>
        <v>4856.1818555852715</v>
      </c>
      <c r="L654" s="70">
        <f>IF(J654=" "," ",IF(J654=0," ",$J654*VLOOKUP($L$9,Currency!$A$3:$C$8,3,0)))</f>
        <v>3104.813889254242</v>
      </c>
      <c r="M654" s="63">
        <f t="shared" si="58"/>
        <v>0.46</v>
      </c>
      <c r="N654" s="265">
        <f t="shared" si="59"/>
        <v>4321</v>
      </c>
      <c r="O654" s="37"/>
      <c r="P654" s="65" t="s">
        <v>479</v>
      </c>
      <c r="Q654" s="65" t="s">
        <v>479</v>
      </c>
      <c r="R654" s="65" t="s">
        <v>479</v>
      </c>
      <c r="S654" s="65" t="s">
        <v>479</v>
      </c>
      <c r="T654" s="65" t="s">
        <v>479</v>
      </c>
      <c r="U654" s="65" t="s">
        <v>479</v>
      </c>
    </row>
    <row r="655" spans="1:21" ht="25.5" customHeight="1">
      <c r="A655" s="61" t="str">
        <f t="shared" si="60"/>
        <v> </v>
      </c>
      <c r="B655" s="96" t="s">
        <v>48</v>
      </c>
      <c r="C655" s="72" t="s">
        <v>799</v>
      </c>
      <c r="D655" s="67" t="s">
        <v>1175</v>
      </c>
      <c r="E655" s="324" t="s">
        <v>1224</v>
      </c>
      <c r="F655" s="324" t="s">
        <v>832</v>
      </c>
      <c r="G655" s="68" t="s">
        <v>356</v>
      </c>
      <c r="H655" s="246">
        <v>8008</v>
      </c>
      <c r="I655" s="77">
        <v>0.41</v>
      </c>
      <c r="J655" s="241">
        <f t="shared" si="61"/>
        <v>4724.72</v>
      </c>
      <c r="K655" s="267">
        <f>IF(J655=" "," ",IF(J655=0," ",J655/Currency!$C$11))</f>
        <v>4859.823081670439</v>
      </c>
      <c r="L655" s="70">
        <f>IF(J655=" "," ",IF(J655=0," ",$J655*VLOOKUP($L$9,Currency!$A$3:$C$8,3,0)))</f>
        <v>3107.14191766408</v>
      </c>
      <c r="M655" s="63">
        <f aca="true" t="shared" si="62" ref="M655:M718">IF($H655=0," ",IF(H655=" "," ",IF(E655="A",46%,IF($E655="B",51%,IF($E655="C",51%,IF($E655="D",10%,0))))))</f>
        <v>0.46</v>
      </c>
      <c r="N655" s="265">
        <f t="shared" si="59"/>
        <v>4324</v>
      </c>
      <c r="O655" s="37"/>
      <c r="P655" s="65" t="s">
        <v>479</v>
      </c>
      <c r="Q655" s="65" t="s">
        <v>479</v>
      </c>
      <c r="R655" s="65" t="s">
        <v>479</v>
      </c>
      <c r="S655" s="65" t="s">
        <v>479</v>
      </c>
      <c r="T655" s="65" t="s">
        <v>479</v>
      </c>
      <c r="U655" s="65" t="s">
        <v>479</v>
      </c>
    </row>
    <row r="656" spans="1:21" ht="25.5" customHeight="1">
      <c r="A656" s="61" t="str">
        <f t="shared" si="60"/>
        <v> </v>
      </c>
      <c r="B656" s="96" t="s">
        <v>2813</v>
      </c>
      <c r="C656" s="72" t="s">
        <v>2894</v>
      </c>
      <c r="D656" s="67" t="s">
        <v>1175</v>
      </c>
      <c r="E656" s="324" t="s">
        <v>1224</v>
      </c>
      <c r="F656" s="324" t="s">
        <v>832</v>
      </c>
      <c r="G656" s="68" t="s">
        <v>356</v>
      </c>
      <c r="H656" s="246">
        <v>1328</v>
      </c>
      <c r="I656" s="77">
        <v>0.41</v>
      </c>
      <c r="J656" s="241">
        <f t="shared" si="61"/>
        <v>783.5200000000001</v>
      </c>
      <c r="K656" s="267">
        <f>IF(J656=" "," ",IF(J656=0," ",J656/Currency!$C$11))</f>
        <v>805.9247068504425</v>
      </c>
      <c r="L656" s="70">
        <f>IF(J656=" "," ",IF(J656=0," ",$J656*VLOOKUP($L$9,Currency!$A$3:$C$8,3,0)))</f>
        <v>515.2702880441932</v>
      </c>
      <c r="M656" s="63">
        <f t="shared" si="62"/>
        <v>0.46</v>
      </c>
      <c r="N656" s="265">
        <f t="shared" si="59"/>
        <v>717</v>
      </c>
      <c r="O656" s="37"/>
      <c r="P656" s="65" t="s">
        <v>479</v>
      </c>
      <c r="Q656" s="65" t="s">
        <v>479</v>
      </c>
      <c r="R656" s="65" t="s">
        <v>479</v>
      </c>
      <c r="S656" s="65" t="s">
        <v>479</v>
      </c>
      <c r="T656" s="65" t="s">
        <v>479</v>
      </c>
      <c r="U656" s="65" t="s">
        <v>479</v>
      </c>
    </row>
    <row r="657" spans="1:21" ht="25.5" customHeight="1">
      <c r="A657" s="61" t="str">
        <f t="shared" si="60"/>
        <v> </v>
      </c>
      <c r="B657" s="96" t="s">
        <v>2895</v>
      </c>
      <c r="C657" s="72" t="s">
        <v>2896</v>
      </c>
      <c r="D657" s="67" t="s">
        <v>1175</v>
      </c>
      <c r="E657" s="324" t="s">
        <v>1224</v>
      </c>
      <c r="F657" s="324" t="s">
        <v>832</v>
      </c>
      <c r="G657" s="68" t="s">
        <v>356</v>
      </c>
      <c r="H657" s="246">
        <v>1995</v>
      </c>
      <c r="I657" s="77">
        <v>0.41</v>
      </c>
      <c r="J657" s="241">
        <f t="shared" si="61"/>
        <v>1177.0500000000002</v>
      </c>
      <c r="K657" s="267">
        <f>IF(J657=" "," ",IF(J657=0," ",J657/Currency!$C$11))</f>
        <v>1210.7076733182475</v>
      </c>
      <c r="L657" s="70">
        <f>IF(J657=" "," ",IF(J657=0," ",$J657*VLOOKUP($L$9,Currency!$A$3:$C$8,3,0)))</f>
        <v>774.0694462712089</v>
      </c>
      <c r="M657" s="63">
        <f t="shared" si="62"/>
        <v>0.46</v>
      </c>
      <c r="N657" s="265">
        <f t="shared" si="59"/>
        <v>1077</v>
      </c>
      <c r="O657" s="37"/>
      <c r="P657" s="65" t="s">
        <v>479</v>
      </c>
      <c r="Q657" s="65" t="s">
        <v>479</v>
      </c>
      <c r="R657" s="65" t="s">
        <v>479</v>
      </c>
      <c r="S657" s="65" t="s">
        <v>479</v>
      </c>
      <c r="T657" s="65" t="s">
        <v>479</v>
      </c>
      <c r="U657" s="65" t="s">
        <v>479</v>
      </c>
    </row>
    <row r="658" spans="1:21" ht="25.5" customHeight="1">
      <c r="A658" s="61" t="str">
        <f t="shared" si="60"/>
        <v> </v>
      </c>
      <c r="B658" s="96" t="s">
        <v>2897</v>
      </c>
      <c r="C658" s="72" t="s">
        <v>1813</v>
      </c>
      <c r="D658" s="67" t="s">
        <v>1175</v>
      </c>
      <c r="E658" s="324" t="s">
        <v>1224</v>
      </c>
      <c r="F658" s="324" t="s">
        <v>832</v>
      </c>
      <c r="G658" s="68" t="s">
        <v>356</v>
      </c>
      <c r="H658" s="246">
        <v>2663</v>
      </c>
      <c r="I658" s="77">
        <v>0.41</v>
      </c>
      <c r="J658" s="241">
        <f t="shared" si="61"/>
        <v>1571.1700000000003</v>
      </c>
      <c r="K658" s="267">
        <f>IF(J658=" "," ",IF(J658=0," ",J658/Currency!$C$11))</f>
        <v>1616.0975108002472</v>
      </c>
      <c r="L658" s="70">
        <f>IF(J658=" "," ",IF(J658=0," ",$J658*VLOOKUP($L$9,Currency!$A$3:$C$8,3,0)))</f>
        <v>1033.2566092331977</v>
      </c>
      <c r="M658" s="63">
        <f t="shared" si="62"/>
        <v>0.46</v>
      </c>
      <c r="N658" s="265">
        <f t="shared" si="59"/>
        <v>1438</v>
      </c>
      <c r="O658" s="37"/>
      <c r="P658" s="65" t="s">
        <v>479</v>
      </c>
      <c r="Q658" s="65" t="s">
        <v>479</v>
      </c>
      <c r="R658" s="65" t="s">
        <v>479</v>
      </c>
      <c r="S658" s="65" t="s">
        <v>479</v>
      </c>
      <c r="T658" s="65" t="s">
        <v>479</v>
      </c>
      <c r="U658" s="65" t="s">
        <v>479</v>
      </c>
    </row>
    <row r="659" spans="1:21" ht="25.5" customHeight="1">
      <c r="A659" s="61" t="str">
        <f t="shared" si="60"/>
        <v> </v>
      </c>
      <c r="B659" s="96" t="s">
        <v>1814</v>
      </c>
      <c r="C659" s="72" t="s">
        <v>1815</v>
      </c>
      <c r="D659" s="67" t="s">
        <v>1175</v>
      </c>
      <c r="E659" s="324" t="s">
        <v>1224</v>
      </c>
      <c r="F659" s="324" t="s">
        <v>832</v>
      </c>
      <c r="G659" s="68" t="s">
        <v>356</v>
      </c>
      <c r="H659" s="246">
        <v>3998</v>
      </c>
      <c r="I659" s="77">
        <v>0.41</v>
      </c>
      <c r="J659" s="241">
        <f t="shared" si="61"/>
        <v>2358.82</v>
      </c>
      <c r="K659" s="267">
        <f>IF(J659=" "," ",IF(J659=0," ",J659/Currency!$C$11))</f>
        <v>2426.2703147500515</v>
      </c>
      <c r="L659" s="70">
        <f>IF(J659=" "," ",IF(J659=0," ",$J659*VLOOKUP($L$9,Currency!$A$3:$C$8,3,0)))</f>
        <v>1551.2429304222019</v>
      </c>
      <c r="M659" s="63">
        <f t="shared" si="62"/>
        <v>0.46</v>
      </c>
      <c r="N659" s="265">
        <f t="shared" si="59"/>
        <v>2159</v>
      </c>
      <c r="O659" s="37"/>
      <c r="P659" s="65" t="s">
        <v>479</v>
      </c>
      <c r="Q659" s="65" t="s">
        <v>479</v>
      </c>
      <c r="R659" s="65" t="s">
        <v>479</v>
      </c>
      <c r="S659" s="65" t="s">
        <v>479</v>
      </c>
      <c r="T659" s="65" t="s">
        <v>479</v>
      </c>
      <c r="U659" s="65" t="s">
        <v>479</v>
      </c>
    </row>
    <row r="660" spans="1:21" ht="25.5" customHeight="1">
      <c r="A660" s="61" t="str">
        <f t="shared" si="60"/>
        <v> </v>
      </c>
      <c r="B660" s="96" t="s">
        <v>1816</v>
      </c>
      <c r="C660" s="72" t="s">
        <v>2115</v>
      </c>
      <c r="D660" s="67" t="s">
        <v>1175</v>
      </c>
      <c r="E660" s="324" t="s">
        <v>1224</v>
      </c>
      <c r="F660" s="324" t="s">
        <v>832</v>
      </c>
      <c r="G660" s="68" t="s">
        <v>356</v>
      </c>
      <c r="H660" s="246">
        <v>5332</v>
      </c>
      <c r="I660" s="77">
        <v>0.41</v>
      </c>
      <c r="J660" s="241">
        <f t="shared" si="61"/>
        <v>3145.8800000000006</v>
      </c>
      <c r="K660" s="267">
        <f>IF(J660=" "," ",IF(J660=0," ",J660/Currency!$C$11))</f>
        <v>3235.8362476856623</v>
      </c>
      <c r="L660" s="70">
        <f>IF(J660=" "," ",IF(J660=0," ",$J660*VLOOKUP($L$9,Currency!$A$3:$C$8,3,0)))</f>
        <v>2068.8412468762335</v>
      </c>
      <c r="M660" s="63">
        <f t="shared" si="62"/>
        <v>0.46</v>
      </c>
      <c r="N660" s="265">
        <f t="shared" si="59"/>
        <v>2879</v>
      </c>
      <c r="O660" s="37"/>
      <c r="P660" s="65" t="s">
        <v>479</v>
      </c>
      <c r="Q660" s="65" t="s">
        <v>479</v>
      </c>
      <c r="R660" s="65" t="s">
        <v>479</v>
      </c>
      <c r="S660" s="65" t="s">
        <v>479</v>
      </c>
      <c r="T660" s="65" t="s">
        <v>479</v>
      </c>
      <c r="U660" s="65" t="s">
        <v>479</v>
      </c>
    </row>
    <row r="661" spans="1:21" ht="25.5" customHeight="1">
      <c r="A661" s="61" t="str">
        <f t="shared" si="60"/>
        <v> </v>
      </c>
      <c r="B661" s="96" t="s">
        <v>2116</v>
      </c>
      <c r="C661" s="72" t="s">
        <v>2117</v>
      </c>
      <c r="D661" s="67" t="s">
        <v>1175</v>
      </c>
      <c r="E661" s="324" t="s">
        <v>1224</v>
      </c>
      <c r="F661" s="324" t="s">
        <v>832</v>
      </c>
      <c r="G661" s="68" t="s">
        <v>356</v>
      </c>
      <c r="H661" s="246">
        <v>1328</v>
      </c>
      <c r="I661" s="77">
        <v>0.41</v>
      </c>
      <c r="J661" s="241">
        <f t="shared" si="61"/>
        <v>783.5200000000001</v>
      </c>
      <c r="K661" s="267">
        <f>IF(J661=" "," ",IF(J661=0," ",J661/Currency!$C$11))</f>
        <v>805.9247068504425</v>
      </c>
      <c r="L661" s="70">
        <f>IF(J661=" "," ",IF(J661=0," ",$J661*VLOOKUP($L$9,Currency!$A$3:$C$8,3,0)))</f>
        <v>515.2702880441932</v>
      </c>
      <c r="M661" s="63">
        <f t="shared" si="62"/>
        <v>0.46</v>
      </c>
      <c r="N661" s="265">
        <f t="shared" si="59"/>
        <v>717</v>
      </c>
      <c r="O661" s="37"/>
      <c r="P661" s="65" t="s">
        <v>479</v>
      </c>
      <c r="Q661" s="65" t="s">
        <v>479</v>
      </c>
      <c r="R661" s="65" t="s">
        <v>479</v>
      </c>
      <c r="S661" s="65" t="s">
        <v>479</v>
      </c>
      <c r="T661" s="65" t="s">
        <v>479</v>
      </c>
      <c r="U661" s="65" t="s">
        <v>479</v>
      </c>
    </row>
    <row r="662" spans="1:21" ht="25.5" customHeight="1">
      <c r="A662" s="61" t="str">
        <f t="shared" si="60"/>
        <v> </v>
      </c>
      <c r="B662" s="96" t="s">
        <v>2118</v>
      </c>
      <c r="C662" s="72" t="s">
        <v>2119</v>
      </c>
      <c r="D662" s="67" t="s">
        <v>1175</v>
      </c>
      <c r="E662" s="324" t="s">
        <v>1224</v>
      </c>
      <c r="F662" s="324" t="s">
        <v>832</v>
      </c>
      <c r="G662" s="68" t="s">
        <v>356</v>
      </c>
      <c r="H662" s="246">
        <v>1995</v>
      </c>
      <c r="I662" s="77">
        <v>0.41</v>
      </c>
      <c r="J662" s="241">
        <f t="shared" si="61"/>
        <v>1177.0500000000002</v>
      </c>
      <c r="K662" s="267">
        <f>IF(J662=" "," ",IF(J662=0," ",J662/Currency!$C$11))</f>
        <v>1210.7076733182475</v>
      </c>
      <c r="L662" s="70">
        <f>IF(J662=" "," ",IF(J662=0," ",$J662*VLOOKUP($L$9,Currency!$A$3:$C$8,3,0)))</f>
        <v>774.0694462712089</v>
      </c>
      <c r="M662" s="63">
        <f t="shared" si="62"/>
        <v>0.46</v>
      </c>
      <c r="N662" s="265">
        <f t="shared" si="59"/>
        <v>1077</v>
      </c>
      <c r="O662" s="37"/>
      <c r="P662" s="65" t="s">
        <v>479</v>
      </c>
      <c r="Q662" s="65" t="s">
        <v>479</v>
      </c>
      <c r="R662" s="65" t="s">
        <v>479</v>
      </c>
      <c r="S662" s="65" t="s">
        <v>479</v>
      </c>
      <c r="T662" s="65" t="s">
        <v>479</v>
      </c>
      <c r="U662" s="65" t="s">
        <v>479</v>
      </c>
    </row>
    <row r="663" spans="1:21" ht="25.5" customHeight="1">
      <c r="A663" s="61" t="str">
        <f t="shared" si="60"/>
        <v> </v>
      </c>
      <c r="B663" s="96" t="s">
        <v>2120</v>
      </c>
      <c r="C663" s="72" t="s">
        <v>2121</v>
      </c>
      <c r="D663" s="67" t="s">
        <v>1175</v>
      </c>
      <c r="E663" s="324" t="s">
        <v>1224</v>
      </c>
      <c r="F663" s="324" t="s">
        <v>832</v>
      </c>
      <c r="G663" s="68" t="s">
        <v>356</v>
      </c>
      <c r="H663" s="246">
        <v>2663</v>
      </c>
      <c r="I663" s="77">
        <v>0.41</v>
      </c>
      <c r="J663" s="241">
        <f t="shared" si="61"/>
        <v>1571.1700000000003</v>
      </c>
      <c r="K663" s="267">
        <f>IF(J663=" "," ",IF(J663=0," ",J663/Currency!$C$11))</f>
        <v>1616.0975108002472</v>
      </c>
      <c r="L663" s="70">
        <f>IF(J663=" "," ",IF(J663=0," ",$J663*VLOOKUP($L$9,Currency!$A$3:$C$8,3,0)))</f>
        <v>1033.2566092331977</v>
      </c>
      <c r="M663" s="63">
        <f t="shared" si="62"/>
        <v>0.46</v>
      </c>
      <c r="N663" s="265">
        <f t="shared" si="59"/>
        <v>1438</v>
      </c>
      <c r="O663" s="37"/>
      <c r="P663" s="65" t="s">
        <v>479</v>
      </c>
      <c r="Q663" s="65" t="s">
        <v>479</v>
      </c>
      <c r="R663" s="65" t="s">
        <v>479</v>
      </c>
      <c r="S663" s="65" t="s">
        <v>479</v>
      </c>
      <c r="T663" s="65" t="s">
        <v>479</v>
      </c>
      <c r="U663" s="65" t="s">
        <v>479</v>
      </c>
    </row>
    <row r="664" spans="1:21" ht="25.5" customHeight="1">
      <c r="A664" s="61" t="str">
        <f t="shared" si="60"/>
        <v> </v>
      </c>
      <c r="B664" s="96" t="s">
        <v>2122</v>
      </c>
      <c r="C664" s="72" t="s">
        <v>2123</v>
      </c>
      <c r="D664" s="67" t="s">
        <v>1175</v>
      </c>
      <c r="E664" s="324" t="s">
        <v>1224</v>
      </c>
      <c r="F664" s="324" t="s">
        <v>832</v>
      </c>
      <c r="G664" s="68" t="s">
        <v>356</v>
      </c>
      <c r="H664" s="246">
        <v>3998</v>
      </c>
      <c r="I664" s="77">
        <v>0.41</v>
      </c>
      <c r="J664" s="241">
        <f t="shared" si="61"/>
        <v>2358.82</v>
      </c>
      <c r="K664" s="267">
        <f>IF(J664=" "," ",IF(J664=0," ",J664/Currency!$C$11))</f>
        <v>2426.2703147500515</v>
      </c>
      <c r="L664" s="70">
        <f>IF(J664=" "," ",IF(J664=0," ",$J664*VLOOKUP($L$9,Currency!$A$3:$C$8,3,0)))</f>
        <v>1551.2429304222019</v>
      </c>
      <c r="M664" s="63">
        <f t="shared" si="62"/>
        <v>0.46</v>
      </c>
      <c r="N664" s="265">
        <f t="shared" si="59"/>
        <v>2159</v>
      </c>
      <c r="O664" s="37"/>
      <c r="P664" s="65" t="s">
        <v>479</v>
      </c>
      <c r="Q664" s="65" t="s">
        <v>479</v>
      </c>
      <c r="R664" s="65" t="s">
        <v>479</v>
      </c>
      <c r="S664" s="65" t="s">
        <v>479</v>
      </c>
      <c r="T664" s="65" t="s">
        <v>479</v>
      </c>
      <c r="U664" s="65" t="s">
        <v>479</v>
      </c>
    </row>
    <row r="665" spans="1:21" ht="25.5" customHeight="1">
      <c r="A665" s="61" t="str">
        <f t="shared" si="60"/>
        <v> </v>
      </c>
      <c r="B665" s="96" t="s">
        <v>2124</v>
      </c>
      <c r="C665" s="72" t="s">
        <v>2272</v>
      </c>
      <c r="D665" s="67" t="s">
        <v>1175</v>
      </c>
      <c r="E665" s="324" t="s">
        <v>1224</v>
      </c>
      <c r="F665" s="324" t="s">
        <v>832</v>
      </c>
      <c r="G665" s="68" t="s">
        <v>356</v>
      </c>
      <c r="H665" s="246">
        <v>26688</v>
      </c>
      <c r="I665" s="77">
        <v>0.41</v>
      </c>
      <c r="J665" s="241">
        <f t="shared" si="61"/>
        <v>15745.920000000002</v>
      </c>
      <c r="K665" s="267">
        <f>IF(J665=" "," ",IF(J665=0," ",J665/Currency!$C$11))</f>
        <v>16196.17362682576</v>
      </c>
      <c r="L665" s="70">
        <f>IF(J665=" "," ",IF(J665=0," ",$J665*VLOOKUP($L$9,Currency!$A$3:$C$8,3,0)))</f>
        <v>10355.070366960412</v>
      </c>
      <c r="M665" s="63">
        <f t="shared" si="62"/>
        <v>0.46</v>
      </c>
      <c r="N665" s="265">
        <f t="shared" si="59"/>
        <v>14412</v>
      </c>
      <c r="O665" s="37"/>
      <c r="P665" s="65" t="s">
        <v>479</v>
      </c>
      <c r="Q665" s="65" t="s">
        <v>479</v>
      </c>
      <c r="R665" s="65" t="s">
        <v>479</v>
      </c>
      <c r="S665" s="65" t="s">
        <v>479</v>
      </c>
      <c r="T665" s="65" t="s">
        <v>479</v>
      </c>
      <c r="U665" s="65" t="s">
        <v>479</v>
      </c>
    </row>
    <row r="666" spans="1:21" ht="25.5" customHeight="1">
      <c r="A666" s="61" t="str">
        <f t="shared" si="60"/>
        <v> </v>
      </c>
      <c r="B666" s="96" t="s">
        <v>1125</v>
      </c>
      <c r="C666" s="72" t="s">
        <v>1923</v>
      </c>
      <c r="D666" s="67" t="s">
        <v>1175</v>
      </c>
      <c r="E666" s="324" t="s">
        <v>1224</v>
      </c>
      <c r="F666" s="324" t="s">
        <v>832</v>
      </c>
      <c r="G666" s="68" t="s">
        <v>356</v>
      </c>
      <c r="H666" s="246">
        <v>26688</v>
      </c>
      <c r="I666" s="77">
        <v>0.41</v>
      </c>
      <c r="J666" s="241">
        <f>IF(H666=" "," ",IF(H666=0," ",H666*(1-I666)))</f>
        <v>15745.920000000002</v>
      </c>
      <c r="K666" s="267">
        <f>IF(J666=" "," ",IF(J666=0," ",J666/Currency!$C$11))</f>
        <v>16196.17362682576</v>
      </c>
      <c r="L666" s="70">
        <f>IF(J666=" "," ",IF(J666=0," ",$J666*VLOOKUP($L$9,Currency!$A$3:$C$8,3,0)))</f>
        <v>10355.070366960412</v>
      </c>
      <c r="M666" s="63">
        <f t="shared" si="62"/>
        <v>0.46</v>
      </c>
      <c r="N666" s="265">
        <f>IF(M666=" "," ",IF(M666=0," ",ROUND(H666*(1-M666),0)))</f>
        <v>14412</v>
      </c>
      <c r="O666" s="37"/>
      <c r="P666" s="65" t="s">
        <v>479</v>
      </c>
      <c r="Q666" s="65" t="s">
        <v>479</v>
      </c>
      <c r="R666" s="65" t="s">
        <v>479</v>
      </c>
      <c r="S666" s="65" t="s">
        <v>479</v>
      </c>
      <c r="T666" s="65" t="s">
        <v>479</v>
      </c>
      <c r="U666" s="65" t="s">
        <v>479</v>
      </c>
    </row>
    <row r="667" spans="1:21" ht="25.5" customHeight="1">
      <c r="A667" s="61" t="str">
        <f t="shared" si="60"/>
        <v> </v>
      </c>
      <c r="B667" s="96" t="s">
        <v>2273</v>
      </c>
      <c r="C667" s="72" t="s">
        <v>2274</v>
      </c>
      <c r="D667" s="67" t="s">
        <v>1175</v>
      </c>
      <c r="E667" s="324" t="s">
        <v>1224</v>
      </c>
      <c r="F667" s="324" t="s">
        <v>832</v>
      </c>
      <c r="G667" s="68" t="s">
        <v>356</v>
      </c>
      <c r="H667" s="246">
        <v>4665</v>
      </c>
      <c r="I667" s="77">
        <v>0.41</v>
      </c>
      <c r="J667" s="241">
        <f t="shared" si="61"/>
        <v>2752.3500000000004</v>
      </c>
      <c r="K667" s="267">
        <f>IF(J667=" "," ",IF(J667=0," ",J667/Currency!$C$11))</f>
        <v>2831.0532812178567</v>
      </c>
      <c r="L667" s="70">
        <f>IF(J667=" "," ",IF(J667=0," ",$J667*VLOOKUP($L$9,Currency!$A$3:$C$8,3,0)))</f>
        <v>1810.0420886492177</v>
      </c>
      <c r="M667" s="63">
        <f t="shared" si="62"/>
        <v>0.46</v>
      </c>
      <c r="N667" s="265">
        <f aca="true" t="shared" si="63" ref="N667:N728">IF(M667=" "," ",IF(M667=0," ",ROUND(H667*(1-M667),0)))</f>
        <v>2519</v>
      </c>
      <c r="O667" s="37"/>
      <c r="P667" s="65" t="s">
        <v>479</v>
      </c>
      <c r="Q667" s="65" t="s">
        <v>479</v>
      </c>
      <c r="R667" s="65" t="s">
        <v>479</v>
      </c>
      <c r="S667" s="65" t="s">
        <v>479</v>
      </c>
      <c r="T667" s="65" t="s">
        <v>479</v>
      </c>
      <c r="U667" s="65" t="s">
        <v>479</v>
      </c>
    </row>
    <row r="668" spans="1:21" ht="25.5" customHeight="1">
      <c r="A668" s="61" t="str">
        <f t="shared" si="60"/>
        <v> </v>
      </c>
      <c r="B668" s="96" t="s">
        <v>49</v>
      </c>
      <c r="C668" s="72" t="s">
        <v>1924</v>
      </c>
      <c r="D668" s="67" t="s">
        <v>1175</v>
      </c>
      <c r="E668" s="324" t="s">
        <v>1224</v>
      </c>
      <c r="F668" s="324" t="s">
        <v>832</v>
      </c>
      <c r="G668" s="68" t="s">
        <v>356</v>
      </c>
      <c r="H668" s="246">
        <v>4672</v>
      </c>
      <c r="I668" s="77">
        <v>0.41</v>
      </c>
      <c r="J668" s="241">
        <f t="shared" si="61"/>
        <v>2756.4800000000005</v>
      </c>
      <c r="K668" s="267">
        <f>IF(J668=" "," ",IF(J668=0," ",J668/Currency!$C$11))</f>
        <v>2835.301378317219</v>
      </c>
      <c r="L668" s="70">
        <f>IF(J668=" "," ",IF(J668=0," ",$J668*VLOOKUP($L$9,Currency!$A$3:$C$8,3,0)))</f>
        <v>1812.758121794029</v>
      </c>
      <c r="M668" s="63">
        <f t="shared" si="62"/>
        <v>0.46</v>
      </c>
      <c r="N668" s="265">
        <f t="shared" si="63"/>
        <v>2523</v>
      </c>
      <c r="O668" s="37"/>
      <c r="P668" s="65" t="s">
        <v>479</v>
      </c>
      <c r="Q668" s="65" t="s">
        <v>479</v>
      </c>
      <c r="R668" s="65" t="s">
        <v>479</v>
      </c>
      <c r="S668" s="65" t="s">
        <v>479</v>
      </c>
      <c r="T668" s="65" t="s">
        <v>479</v>
      </c>
      <c r="U668" s="65" t="s">
        <v>479</v>
      </c>
    </row>
    <row r="669" spans="1:21" ht="25.5" customHeight="1">
      <c r="A669" s="61" t="str">
        <f t="shared" si="60"/>
        <v> </v>
      </c>
      <c r="B669" s="96" t="s">
        <v>2275</v>
      </c>
      <c r="C669" s="72" t="s">
        <v>581</v>
      </c>
      <c r="D669" s="67" t="s">
        <v>1175</v>
      </c>
      <c r="E669" s="324" t="s">
        <v>1224</v>
      </c>
      <c r="F669" s="324" t="s">
        <v>832</v>
      </c>
      <c r="G669" s="68" t="s">
        <v>356</v>
      </c>
      <c r="H669" s="246">
        <v>7334</v>
      </c>
      <c r="I669" s="77">
        <v>0.41</v>
      </c>
      <c r="J669" s="241">
        <f t="shared" si="61"/>
        <v>4327.06</v>
      </c>
      <c r="K669" s="267">
        <f>IF(J669=" "," ",IF(J669=0," ",J669/Currency!$C$11))</f>
        <v>4450.792018103271</v>
      </c>
      <c r="L669" s="70">
        <f>IF(J669=" "," ",IF(J669=0," ",$J669*VLOOKUP($L$9,Currency!$A$3:$C$8,3,0)))</f>
        <v>2845.6267262922534</v>
      </c>
      <c r="M669" s="63">
        <f t="shared" si="62"/>
        <v>0.46</v>
      </c>
      <c r="N669" s="265">
        <f t="shared" si="63"/>
        <v>3960</v>
      </c>
      <c r="O669" s="37"/>
      <c r="P669" s="65" t="s">
        <v>479</v>
      </c>
      <c r="Q669" s="65" t="s">
        <v>479</v>
      </c>
      <c r="R669" s="65" t="s">
        <v>479</v>
      </c>
      <c r="S669" s="65" t="s">
        <v>479</v>
      </c>
      <c r="T669" s="65" t="s">
        <v>479</v>
      </c>
      <c r="U669" s="65" t="s">
        <v>479</v>
      </c>
    </row>
    <row r="670" spans="1:21" ht="25.5" customHeight="1">
      <c r="A670" s="61" t="str">
        <f t="shared" si="60"/>
        <v> </v>
      </c>
      <c r="B670" s="96" t="s">
        <v>50</v>
      </c>
      <c r="C670" s="72" t="s">
        <v>1925</v>
      </c>
      <c r="D670" s="67" t="s">
        <v>1175</v>
      </c>
      <c r="E670" s="324" t="s">
        <v>1224</v>
      </c>
      <c r="F670" s="324" t="s">
        <v>832</v>
      </c>
      <c r="G670" s="68" t="s">
        <v>356</v>
      </c>
      <c r="H670" s="246">
        <v>7341</v>
      </c>
      <c r="I670" s="77">
        <v>0.41</v>
      </c>
      <c r="J670" s="241">
        <f t="shared" si="61"/>
        <v>4331.1900000000005</v>
      </c>
      <c r="K670" s="267">
        <f>IF(J670=" "," ",IF(J670=0," ",J670/Currency!$C$11))</f>
        <v>4455.040115202634</v>
      </c>
      <c r="L670" s="70">
        <f>IF(J670=" "," ",IF(J670=0," ",$J670*VLOOKUP($L$9,Currency!$A$3:$C$8,3,0)))</f>
        <v>2848.3427594370646</v>
      </c>
      <c r="M670" s="63">
        <f t="shared" si="62"/>
        <v>0.46</v>
      </c>
      <c r="N670" s="265">
        <f t="shared" si="63"/>
        <v>3964</v>
      </c>
      <c r="O670" s="37"/>
      <c r="P670" s="65" t="s">
        <v>479</v>
      </c>
      <c r="Q670" s="65" t="s">
        <v>479</v>
      </c>
      <c r="R670" s="65" t="s">
        <v>479</v>
      </c>
      <c r="S670" s="65" t="s">
        <v>479</v>
      </c>
      <c r="T670" s="65" t="s">
        <v>479</v>
      </c>
      <c r="U670" s="65" t="s">
        <v>479</v>
      </c>
    </row>
    <row r="671" spans="1:21" ht="25.5" customHeight="1">
      <c r="A671" s="61" t="str">
        <f t="shared" si="60"/>
        <v> </v>
      </c>
      <c r="B671" s="96" t="s">
        <v>582</v>
      </c>
      <c r="C671" s="72" t="s">
        <v>583</v>
      </c>
      <c r="D671" s="67" t="s">
        <v>1175</v>
      </c>
      <c r="E671" s="324" t="s">
        <v>1224</v>
      </c>
      <c r="F671" s="324" t="s">
        <v>832</v>
      </c>
      <c r="G671" s="68" t="s">
        <v>356</v>
      </c>
      <c r="H671" s="246">
        <v>11339</v>
      </c>
      <c r="I671" s="77">
        <v>0.41</v>
      </c>
      <c r="J671" s="241">
        <f t="shared" si="61"/>
        <v>6690.010000000001</v>
      </c>
      <c r="K671" s="267">
        <f>IF(J671=" "," ",IF(J671=0," ",J671/Currency!$C$11))</f>
        <v>6881.310429952686</v>
      </c>
      <c r="L671" s="70">
        <f>IF(J671=" "," ",IF(J671=0," ",$J671*VLOOKUP($L$9,Currency!$A$3:$C$8,3,0)))</f>
        <v>4399.5856898592665</v>
      </c>
      <c r="M671" s="63">
        <f t="shared" si="62"/>
        <v>0.46</v>
      </c>
      <c r="N671" s="265">
        <f t="shared" si="63"/>
        <v>6123</v>
      </c>
      <c r="O671" s="37"/>
      <c r="P671" s="65" t="s">
        <v>479</v>
      </c>
      <c r="Q671" s="65" t="s">
        <v>479</v>
      </c>
      <c r="R671" s="65" t="s">
        <v>479</v>
      </c>
      <c r="S671" s="65" t="s">
        <v>479</v>
      </c>
      <c r="T671" s="65" t="s">
        <v>479</v>
      </c>
      <c r="U671" s="65" t="s">
        <v>479</v>
      </c>
    </row>
    <row r="672" spans="1:21" ht="25.5" customHeight="1">
      <c r="A672" s="61" t="str">
        <f t="shared" si="60"/>
        <v> </v>
      </c>
      <c r="B672" s="96" t="s">
        <v>51</v>
      </c>
      <c r="C672" s="72" t="s">
        <v>1926</v>
      </c>
      <c r="D672" s="67" t="s">
        <v>1175</v>
      </c>
      <c r="E672" s="324" t="s">
        <v>1224</v>
      </c>
      <c r="F672" s="324" t="s">
        <v>832</v>
      </c>
      <c r="G672" s="68" t="s">
        <v>356</v>
      </c>
      <c r="H672" s="246">
        <v>11345</v>
      </c>
      <c r="I672" s="77">
        <v>0.41</v>
      </c>
      <c r="J672" s="241">
        <f t="shared" si="61"/>
        <v>6693.550000000001</v>
      </c>
      <c r="K672" s="267">
        <f>IF(J672=" "," ",IF(J672=0," ",J672/Currency!$C$11))</f>
        <v>6884.951656037853</v>
      </c>
      <c r="L672" s="70">
        <f>IF(J672=" "," ",IF(J672=0," ",$J672*VLOOKUP($L$9,Currency!$A$3:$C$8,3,0)))</f>
        <v>4401.913718269105</v>
      </c>
      <c r="M672" s="63">
        <f t="shared" si="62"/>
        <v>0.46</v>
      </c>
      <c r="N672" s="265">
        <f t="shared" si="63"/>
        <v>6126</v>
      </c>
      <c r="O672" s="37"/>
      <c r="P672" s="65" t="s">
        <v>479</v>
      </c>
      <c r="Q672" s="65" t="s">
        <v>479</v>
      </c>
      <c r="R672" s="65" t="s">
        <v>479</v>
      </c>
      <c r="S672" s="65" t="s">
        <v>479</v>
      </c>
      <c r="T672" s="65" t="s">
        <v>479</v>
      </c>
      <c r="U672" s="65" t="s">
        <v>479</v>
      </c>
    </row>
    <row r="673" spans="1:21" ht="25.5" customHeight="1">
      <c r="A673" s="61" t="str">
        <f t="shared" si="60"/>
        <v> </v>
      </c>
      <c r="B673" s="96" t="s">
        <v>2793</v>
      </c>
      <c r="C673" s="72" t="s">
        <v>2794</v>
      </c>
      <c r="D673" s="67" t="s">
        <v>1175</v>
      </c>
      <c r="E673" s="324" t="s">
        <v>1224</v>
      </c>
      <c r="F673" s="324" t="s">
        <v>832</v>
      </c>
      <c r="G673" s="68" t="s">
        <v>356</v>
      </c>
      <c r="H673" s="246">
        <v>14676</v>
      </c>
      <c r="I673" s="77">
        <v>0.41</v>
      </c>
      <c r="J673" s="241">
        <f t="shared" si="61"/>
        <v>8658.840000000002</v>
      </c>
      <c r="K673" s="267">
        <f>IF(J673=" "," ",IF(J673=0," ",J673/Currency!$C$11))</f>
        <v>8906.439004320102</v>
      </c>
      <c r="L673" s="70">
        <f>IF(J673=" "," ",IF(J673=0," ",$J673*VLOOKUP($L$9,Currency!$A$3:$C$8,3,0)))</f>
        <v>5694.357490464292</v>
      </c>
      <c r="M673" s="63">
        <f t="shared" si="62"/>
        <v>0.46</v>
      </c>
      <c r="N673" s="265">
        <f t="shared" si="63"/>
        <v>7925</v>
      </c>
      <c r="O673" s="37"/>
      <c r="P673" s="65" t="s">
        <v>479</v>
      </c>
      <c r="Q673" s="65" t="s">
        <v>479</v>
      </c>
      <c r="R673" s="65" t="s">
        <v>479</v>
      </c>
      <c r="S673" s="65" t="s">
        <v>479</v>
      </c>
      <c r="T673" s="65" t="s">
        <v>479</v>
      </c>
      <c r="U673" s="65" t="s">
        <v>479</v>
      </c>
    </row>
    <row r="674" spans="1:21" ht="25.5" customHeight="1">
      <c r="A674" s="61" t="str">
        <f t="shared" si="60"/>
        <v> </v>
      </c>
      <c r="B674" s="96" t="s">
        <v>52</v>
      </c>
      <c r="C674" s="72" t="s">
        <v>1927</v>
      </c>
      <c r="D674" s="67" t="s">
        <v>1175</v>
      </c>
      <c r="E674" s="324" t="s">
        <v>1224</v>
      </c>
      <c r="F674" s="324" t="s">
        <v>832</v>
      </c>
      <c r="G674" s="68" t="s">
        <v>356</v>
      </c>
      <c r="H674" s="246">
        <v>14682</v>
      </c>
      <c r="I674" s="77">
        <v>0.41</v>
      </c>
      <c r="J674" s="241">
        <f t="shared" si="61"/>
        <v>8662.380000000001</v>
      </c>
      <c r="K674" s="267">
        <f>IF(J674=" "," ",IF(J674=0," ",J674/Currency!$C$11))</f>
        <v>8910.080230405269</v>
      </c>
      <c r="L674" s="70">
        <f>IF(J674=" "," ",IF(J674=0," ",$J674*VLOOKUP($L$9,Currency!$A$3:$C$8,3,0)))</f>
        <v>5696.685518874129</v>
      </c>
      <c r="M674" s="63">
        <f t="shared" si="62"/>
        <v>0.46</v>
      </c>
      <c r="N674" s="265">
        <f t="shared" si="63"/>
        <v>7928</v>
      </c>
      <c r="O674" s="37"/>
      <c r="P674" s="65" t="s">
        <v>479</v>
      </c>
      <c r="Q674" s="65" t="s">
        <v>479</v>
      </c>
      <c r="R674" s="65" t="s">
        <v>479</v>
      </c>
      <c r="S674" s="65" t="s">
        <v>479</v>
      </c>
      <c r="T674" s="65" t="s">
        <v>479</v>
      </c>
      <c r="U674" s="65" t="s">
        <v>479</v>
      </c>
    </row>
    <row r="675" spans="1:21" ht="25.5" customHeight="1">
      <c r="A675" s="61" t="str">
        <f t="shared" si="60"/>
        <v> </v>
      </c>
      <c r="B675" s="96" t="s">
        <v>2795</v>
      </c>
      <c r="C675" s="72" t="s">
        <v>2796</v>
      </c>
      <c r="D675" s="67" t="s">
        <v>1175</v>
      </c>
      <c r="E675" s="324" t="s">
        <v>1224</v>
      </c>
      <c r="F675" s="324" t="s">
        <v>832</v>
      </c>
      <c r="G675" s="68" t="s">
        <v>356</v>
      </c>
      <c r="H675" s="246">
        <v>4665</v>
      </c>
      <c r="I675" s="77">
        <v>0.41</v>
      </c>
      <c r="J675" s="241">
        <f t="shared" si="61"/>
        <v>2752.3500000000004</v>
      </c>
      <c r="K675" s="267">
        <f>IF(J675=" "," ",IF(J675=0," ",J675/Currency!$C$11))</f>
        <v>2831.0532812178567</v>
      </c>
      <c r="L675" s="70">
        <f>IF(J675=" "," ",IF(J675=0," ",$J675*VLOOKUP($L$9,Currency!$A$3:$C$8,3,0)))</f>
        <v>1810.0420886492177</v>
      </c>
      <c r="M675" s="63">
        <f t="shared" si="62"/>
        <v>0.46</v>
      </c>
      <c r="N675" s="265">
        <f t="shared" si="63"/>
        <v>2519</v>
      </c>
      <c r="O675" s="37"/>
      <c r="P675" s="65" t="s">
        <v>479</v>
      </c>
      <c r="Q675" s="65" t="s">
        <v>479</v>
      </c>
      <c r="R675" s="65" t="s">
        <v>479</v>
      </c>
      <c r="S675" s="65" t="s">
        <v>479</v>
      </c>
      <c r="T675" s="65" t="s">
        <v>479</v>
      </c>
      <c r="U675" s="65" t="s">
        <v>479</v>
      </c>
    </row>
    <row r="676" spans="1:21" ht="25.5" customHeight="1">
      <c r="A676" s="61" t="str">
        <f t="shared" si="60"/>
        <v> </v>
      </c>
      <c r="B676" s="96" t="s">
        <v>2797</v>
      </c>
      <c r="C676" s="72" t="s">
        <v>2798</v>
      </c>
      <c r="D676" s="67" t="s">
        <v>1175</v>
      </c>
      <c r="E676" s="324" t="s">
        <v>1224</v>
      </c>
      <c r="F676" s="324" t="s">
        <v>832</v>
      </c>
      <c r="G676" s="68" t="s">
        <v>356</v>
      </c>
      <c r="H676" s="246">
        <v>7334</v>
      </c>
      <c r="I676" s="77">
        <v>0.41</v>
      </c>
      <c r="J676" s="241">
        <f t="shared" si="61"/>
        <v>4327.06</v>
      </c>
      <c r="K676" s="267">
        <f>IF(J676=" "," ",IF(J676=0," ",J676/Currency!$C$11))</f>
        <v>4450.792018103271</v>
      </c>
      <c r="L676" s="70">
        <f>IF(J676=" "," ",IF(J676=0," ",$J676*VLOOKUP($L$9,Currency!$A$3:$C$8,3,0)))</f>
        <v>2845.6267262922534</v>
      </c>
      <c r="M676" s="63">
        <f t="shared" si="62"/>
        <v>0.46</v>
      </c>
      <c r="N676" s="265">
        <f t="shared" si="63"/>
        <v>3960</v>
      </c>
      <c r="O676" s="37"/>
      <c r="P676" s="65" t="s">
        <v>479</v>
      </c>
      <c r="Q676" s="65" t="s">
        <v>479</v>
      </c>
      <c r="R676" s="65" t="s">
        <v>479</v>
      </c>
      <c r="S676" s="65" t="s">
        <v>479</v>
      </c>
      <c r="T676" s="65" t="s">
        <v>479</v>
      </c>
      <c r="U676" s="65" t="s">
        <v>479</v>
      </c>
    </row>
    <row r="677" spans="1:21" ht="25.5" customHeight="1">
      <c r="A677" s="61" t="str">
        <f t="shared" si="60"/>
        <v> </v>
      </c>
      <c r="B677" s="96" t="s">
        <v>2799</v>
      </c>
      <c r="C677" s="72" t="s">
        <v>2801</v>
      </c>
      <c r="D677" s="67" t="s">
        <v>1175</v>
      </c>
      <c r="E677" s="324" t="s">
        <v>1224</v>
      </c>
      <c r="F677" s="324" t="s">
        <v>832</v>
      </c>
      <c r="G677" s="68" t="s">
        <v>356</v>
      </c>
      <c r="H677" s="246">
        <v>11339</v>
      </c>
      <c r="I677" s="77">
        <v>0.41</v>
      </c>
      <c r="J677" s="241">
        <f t="shared" si="61"/>
        <v>6690.010000000001</v>
      </c>
      <c r="K677" s="267">
        <f>IF(J677=" "," ",IF(J677=0," ",J677/Currency!$C$11))</f>
        <v>6881.310429952686</v>
      </c>
      <c r="L677" s="70">
        <f>IF(J677=" "," ",IF(J677=0," ",$J677*VLOOKUP($L$9,Currency!$A$3:$C$8,3,0)))</f>
        <v>4399.5856898592665</v>
      </c>
      <c r="M677" s="63">
        <f t="shared" si="62"/>
        <v>0.46</v>
      </c>
      <c r="N677" s="265">
        <f t="shared" si="63"/>
        <v>6123</v>
      </c>
      <c r="O677" s="37"/>
      <c r="P677" s="65" t="s">
        <v>479</v>
      </c>
      <c r="Q677" s="65" t="s">
        <v>479</v>
      </c>
      <c r="R677" s="65" t="s">
        <v>479</v>
      </c>
      <c r="S677" s="65" t="s">
        <v>479</v>
      </c>
      <c r="T677" s="65" t="s">
        <v>479</v>
      </c>
      <c r="U677" s="65" t="s">
        <v>479</v>
      </c>
    </row>
    <row r="678" spans="1:21" ht="25.5" customHeight="1">
      <c r="A678" s="61" t="str">
        <f aca="true" t="shared" si="64" ref="A678:A731">IF(P678="X","C",IF(Q678="X","C",IF(R678="X","C",IF(S678="X","C",IF(T678="X","C",IF(U678="X","C"," "))))))</f>
        <v> </v>
      </c>
      <c r="B678" s="96" t="s">
        <v>2802</v>
      </c>
      <c r="C678" s="72" t="s">
        <v>2803</v>
      </c>
      <c r="D678" s="67" t="s">
        <v>1175</v>
      </c>
      <c r="E678" s="324" t="s">
        <v>1224</v>
      </c>
      <c r="F678" s="324" t="s">
        <v>832</v>
      </c>
      <c r="G678" s="68" t="s">
        <v>356</v>
      </c>
      <c r="H678" s="246">
        <v>14676</v>
      </c>
      <c r="I678" s="77">
        <v>0.41</v>
      </c>
      <c r="J678" s="241">
        <f t="shared" si="61"/>
        <v>8658.840000000002</v>
      </c>
      <c r="K678" s="267">
        <f>IF(J678=" "," ",IF(J678=0," ",J678/Currency!$C$11))</f>
        <v>8906.439004320102</v>
      </c>
      <c r="L678" s="70">
        <f>IF(J678=" "," ",IF(J678=0," ",$J678*VLOOKUP($L$9,Currency!$A$3:$C$8,3,0)))</f>
        <v>5694.357490464292</v>
      </c>
      <c r="M678" s="63">
        <f t="shared" si="62"/>
        <v>0.46</v>
      </c>
      <c r="N678" s="265">
        <f t="shared" si="63"/>
        <v>7925</v>
      </c>
      <c r="O678" s="37"/>
      <c r="P678" s="65" t="s">
        <v>479</v>
      </c>
      <c r="Q678" s="65" t="s">
        <v>479</v>
      </c>
      <c r="R678" s="65" t="s">
        <v>479</v>
      </c>
      <c r="S678" s="65" t="s">
        <v>479</v>
      </c>
      <c r="T678" s="65" t="s">
        <v>479</v>
      </c>
      <c r="U678" s="65" t="s">
        <v>479</v>
      </c>
    </row>
    <row r="679" spans="1:21" ht="25.5" customHeight="1">
      <c r="A679" s="61" t="str">
        <f t="shared" si="64"/>
        <v> </v>
      </c>
      <c r="B679" s="96" t="s">
        <v>2804</v>
      </c>
      <c r="C679" s="72" t="s">
        <v>2155</v>
      </c>
      <c r="D679" s="67" t="s">
        <v>1175</v>
      </c>
      <c r="E679" s="324" t="s">
        <v>1224</v>
      </c>
      <c r="F679" s="324" t="s">
        <v>832</v>
      </c>
      <c r="G679" s="68" t="s">
        <v>356</v>
      </c>
      <c r="H679" s="246">
        <v>3330</v>
      </c>
      <c r="I679" s="77">
        <v>0.41</v>
      </c>
      <c r="J679" s="241">
        <f t="shared" si="61"/>
        <v>1964.7000000000003</v>
      </c>
      <c r="K679" s="267">
        <f>IF(J679=" "," ",IF(J679=0," ",J679/Currency!$C$11))</f>
        <v>2020.8804772680521</v>
      </c>
      <c r="L679" s="70">
        <f>IF(J679=" "," ",IF(J679=0," ",$J679*VLOOKUP($L$9,Currency!$A$3:$C$8,3,0)))</f>
        <v>1292.0557674602132</v>
      </c>
      <c r="M679" s="63">
        <f t="shared" si="62"/>
        <v>0.46</v>
      </c>
      <c r="N679" s="265">
        <f t="shared" si="63"/>
        <v>1798</v>
      </c>
      <c r="O679" s="37"/>
      <c r="P679" s="65" t="s">
        <v>479</v>
      </c>
      <c r="Q679" s="65" t="s">
        <v>479</v>
      </c>
      <c r="R679" s="65" t="s">
        <v>479</v>
      </c>
      <c r="S679" s="65" t="s">
        <v>479</v>
      </c>
      <c r="T679" s="65" t="s">
        <v>479</v>
      </c>
      <c r="U679" s="65" t="s">
        <v>479</v>
      </c>
    </row>
    <row r="680" spans="1:21" ht="25.5" customHeight="1">
      <c r="A680" s="61" t="str">
        <f t="shared" si="64"/>
        <v> </v>
      </c>
      <c r="B680" s="96" t="s">
        <v>53</v>
      </c>
      <c r="C680" s="72" t="s">
        <v>800</v>
      </c>
      <c r="D680" s="67" t="s">
        <v>1175</v>
      </c>
      <c r="E680" s="324" t="s">
        <v>1224</v>
      </c>
      <c r="F680" s="324" t="s">
        <v>832</v>
      </c>
      <c r="G680" s="68" t="s">
        <v>356</v>
      </c>
      <c r="H680" s="246">
        <v>3337</v>
      </c>
      <c r="I680" s="77">
        <v>0.41</v>
      </c>
      <c r="J680" s="241">
        <f t="shared" si="61"/>
        <v>1968.8300000000002</v>
      </c>
      <c r="K680" s="267">
        <f>IF(J680=" "," ",IF(J680=0," ",J680/Currency!$C$11))</f>
        <v>2025.1285743674143</v>
      </c>
      <c r="L680" s="70">
        <f>IF(J680=" "," ",IF(J680=0," ",$J680*VLOOKUP($L$9,Currency!$A$3:$C$8,3,0)))</f>
        <v>1294.7718006050245</v>
      </c>
      <c r="M680" s="63">
        <f t="shared" si="62"/>
        <v>0.46</v>
      </c>
      <c r="N680" s="265">
        <f t="shared" si="63"/>
        <v>1802</v>
      </c>
      <c r="O680" s="37"/>
      <c r="P680" s="65" t="s">
        <v>479</v>
      </c>
      <c r="Q680" s="65" t="s">
        <v>479</v>
      </c>
      <c r="R680" s="65" t="s">
        <v>479</v>
      </c>
      <c r="S680" s="65" t="s">
        <v>479</v>
      </c>
      <c r="T680" s="65" t="s">
        <v>479</v>
      </c>
      <c r="U680" s="65" t="s">
        <v>479</v>
      </c>
    </row>
    <row r="681" spans="1:21" ht="25.5" customHeight="1">
      <c r="A681" s="61" t="str">
        <f t="shared" si="64"/>
        <v> </v>
      </c>
      <c r="B681" s="96" t="s">
        <v>2156</v>
      </c>
      <c r="C681" s="72" t="s">
        <v>210</v>
      </c>
      <c r="D681" s="67" t="s">
        <v>1175</v>
      </c>
      <c r="E681" s="324" t="s">
        <v>1224</v>
      </c>
      <c r="F681" s="324" t="s">
        <v>832</v>
      </c>
      <c r="G681" s="68" t="s">
        <v>356</v>
      </c>
      <c r="H681" s="246">
        <v>6000</v>
      </c>
      <c r="I681" s="77">
        <v>0.41</v>
      </c>
      <c r="J681" s="241">
        <f t="shared" si="61"/>
        <v>3540.0000000000005</v>
      </c>
      <c r="K681" s="267">
        <f>IF(J681=" "," ",IF(J681=0," ",J681/Currency!$C$11))</f>
        <v>3641.2260851676615</v>
      </c>
      <c r="L681" s="70">
        <f>IF(J681=" "," ",IF(J681=0," ",$J681*VLOOKUP($L$9,Currency!$A$3:$C$8,3,0)))</f>
        <v>2328.028409838222</v>
      </c>
      <c r="M681" s="63">
        <f t="shared" si="62"/>
        <v>0.46</v>
      </c>
      <c r="N681" s="265">
        <f t="shared" si="63"/>
        <v>3240</v>
      </c>
      <c r="O681" s="37"/>
      <c r="P681" s="65" t="s">
        <v>479</v>
      </c>
      <c r="Q681" s="65" t="s">
        <v>479</v>
      </c>
      <c r="R681" s="65" t="s">
        <v>479</v>
      </c>
      <c r="S681" s="65" t="s">
        <v>479</v>
      </c>
      <c r="T681" s="65" t="s">
        <v>479</v>
      </c>
      <c r="U681" s="65" t="s">
        <v>479</v>
      </c>
    </row>
    <row r="682" spans="1:21" ht="25.5" customHeight="1">
      <c r="A682" s="61" t="str">
        <f t="shared" si="64"/>
        <v> </v>
      </c>
      <c r="B682" s="96" t="s">
        <v>54</v>
      </c>
      <c r="C682" s="72" t="s">
        <v>801</v>
      </c>
      <c r="D682" s="67" t="s">
        <v>1175</v>
      </c>
      <c r="E682" s="324" t="s">
        <v>1224</v>
      </c>
      <c r="F682" s="324" t="s">
        <v>832</v>
      </c>
      <c r="G682" s="68" t="s">
        <v>356</v>
      </c>
      <c r="H682" s="246">
        <v>6006</v>
      </c>
      <c r="I682" s="77">
        <v>0.41</v>
      </c>
      <c r="J682" s="241">
        <f t="shared" si="61"/>
        <v>3543.5400000000004</v>
      </c>
      <c r="K682" s="267">
        <f>IF(J682=" "," ",IF(J682=0," ",J682/Currency!$C$11))</f>
        <v>3644.867311252829</v>
      </c>
      <c r="L682" s="70">
        <f>IF(J682=" "," ",IF(J682=0," ",$J682*VLOOKUP($L$9,Currency!$A$3:$C$8,3,0)))</f>
        <v>2330.3564382480604</v>
      </c>
      <c r="M682" s="63">
        <f t="shared" si="62"/>
        <v>0.46</v>
      </c>
      <c r="N682" s="265">
        <f t="shared" si="63"/>
        <v>3243</v>
      </c>
      <c r="O682" s="37"/>
      <c r="P682" s="65" t="s">
        <v>479</v>
      </c>
      <c r="Q682" s="65" t="s">
        <v>479</v>
      </c>
      <c r="R682" s="65" t="s">
        <v>479</v>
      </c>
      <c r="S682" s="65" t="s">
        <v>479</v>
      </c>
      <c r="T682" s="65" t="s">
        <v>479</v>
      </c>
      <c r="U682" s="65" t="s">
        <v>479</v>
      </c>
    </row>
    <row r="683" spans="1:21" ht="25.5" customHeight="1">
      <c r="A683" s="61" t="str">
        <f t="shared" si="64"/>
        <v> </v>
      </c>
      <c r="B683" s="96" t="s">
        <v>350</v>
      </c>
      <c r="C683" s="72" t="s">
        <v>351</v>
      </c>
      <c r="D683" s="67" t="s">
        <v>1175</v>
      </c>
      <c r="E683" s="324" t="s">
        <v>1224</v>
      </c>
      <c r="F683" s="324" t="s">
        <v>832</v>
      </c>
      <c r="G683" s="68" t="s">
        <v>356</v>
      </c>
      <c r="H683" s="246">
        <v>3170</v>
      </c>
      <c r="I683" s="77">
        <v>0.41</v>
      </c>
      <c r="J683" s="241">
        <f t="shared" si="61"/>
        <v>1870.3000000000002</v>
      </c>
      <c r="K683" s="267">
        <f>IF(J683=" "," ",IF(J683=0," ",J683/Currency!$C$11))</f>
        <v>1923.7811149969145</v>
      </c>
      <c r="L683" s="70">
        <f>IF(J683=" "," ",IF(J683=0," ",$J683*VLOOKUP($L$9,Currency!$A$3:$C$8,3,0)))</f>
        <v>1229.9750098645272</v>
      </c>
      <c r="M683" s="63">
        <f t="shared" si="62"/>
        <v>0.46</v>
      </c>
      <c r="N683" s="265">
        <f t="shared" si="63"/>
        <v>1712</v>
      </c>
      <c r="O683" s="37"/>
      <c r="P683" s="65" t="s">
        <v>479</v>
      </c>
      <c r="Q683" s="65" t="s">
        <v>479</v>
      </c>
      <c r="R683" s="65" t="s">
        <v>479</v>
      </c>
      <c r="S683" s="65" t="s">
        <v>479</v>
      </c>
      <c r="T683" s="65" t="s">
        <v>479</v>
      </c>
      <c r="U683" s="65" t="s">
        <v>479</v>
      </c>
    </row>
    <row r="684" spans="1:21" ht="25.5" customHeight="1">
      <c r="A684" s="61" t="str">
        <f t="shared" si="64"/>
        <v> </v>
      </c>
      <c r="B684" s="96" t="s">
        <v>211</v>
      </c>
      <c r="C684" s="72" t="s">
        <v>212</v>
      </c>
      <c r="D684" s="67" t="s">
        <v>1175</v>
      </c>
      <c r="E684" s="324" t="s">
        <v>1224</v>
      </c>
      <c r="F684" s="324" t="s">
        <v>832</v>
      </c>
      <c r="G684" s="68" t="s">
        <v>356</v>
      </c>
      <c r="H684" s="246">
        <v>8002</v>
      </c>
      <c r="I684" s="77">
        <v>0.41</v>
      </c>
      <c r="J684" s="241">
        <f t="shared" si="61"/>
        <v>4721.18</v>
      </c>
      <c r="K684" s="267">
        <f>IF(J684=" "," ",IF(J684=0," ",J684/Currency!$C$11))</f>
        <v>4856.1818555852715</v>
      </c>
      <c r="L684" s="70">
        <f>IF(J684=" "," ",IF(J684=0," ",$J684*VLOOKUP($L$9,Currency!$A$3:$C$8,3,0)))</f>
        <v>3104.813889254242</v>
      </c>
      <c r="M684" s="63">
        <f t="shared" si="62"/>
        <v>0.46</v>
      </c>
      <c r="N684" s="265">
        <f t="shared" si="63"/>
        <v>4321</v>
      </c>
      <c r="O684" s="37"/>
      <c r="P684" s="65" t="s">
        <v>479</v>
      </c>
      <c r="Q684" s="65" t="s">
        <v>479</v>
      </c>
      <c r="R684" s="65" t="s">
        <v>479</v>
      </c>
      <c r="S684" s="65" t="s">
        <v>479</v>
      </c>
      <c r="T684" s="65" t="s">
        <v>479</v>
      </c>
      <c r="U684" s="65" t="s">
        <v>479</v>
      </c>
    </row>
    <row r="685" spans="1:21" ht="25.5" customHeight="1">
      <c r="A685" s="61" t="str">
        <f t="shared" si="64"/>
        <v> </v>
      </c>
      <c r="B685" s="96" t="s">
        <v>55</v>
      </c>
      <c r="C685" s="72" t="s">
        <v>802</v>
      </c>
      <c r="D685" s="67" t="s">
        <v>1175</v>
      </c>
      <c r="E685" s="324" t="s">
        <v>1224</v>
      </c>
      <c r="F685" s="324" t="s">
        <v>832</v>
      </c>
      <c r="G685" s="68" t="s">
        <v>356</v>
      </c>
      <c r="H685" s="246">
        <v>8008</v>
      </c>
      <c r="I685" s="77">
        <v>0.41</v>
      </c>
      <c r="J685" s="241">
        <f t="shared" si="61"/>
        <v>4724.72</v>
      </c>
      <c r="K685" s="267">
        <f>IF(J685=" "," ",IF(J685=0," ",J685/Currency!$C$11))</f>
        <v>4859.823081670439</v>
      </c>
      <c r="L685" s="70">
        <f>IF(J685=" "," ",IF(J685=0," ",$J685*VLOOKUP($L$9,Currency!$A$3:$C$8,3,0)))</f>
        <v>3107.14191766408</v>
      </c>
      <c r="M685" s="63">
        <f t="shared" si="62"/>
        <v>0.46</v>
      </c>
      <c r="N685" s="265">
        <f t="shared" si="63"/>
        <v>4324</v>
      </c>
      <c r="O685" s="37"/>
      <c r="P685" s="65" t="s">
        <v>479</v>
      </c>
      <c r="Q685" s="65" t="s">
        <v>479</v>
      </c>
      <c r="R685" s="65" t="s">
        <v>479</v>
      </c>
      <c r="S685" s="65" t="s">
        <v>479</v>
      </c>
      <c r="T685" s="65" t="s">
        <v>479</v>
      </c>
      <c r="U685" s="65" t="s">
        <v>479</v>
      </c>
    </row>
    <row r="686" spans="1:21" ht="25.5" customHeight="1">
      <c r="A686" s="61" t="str">
        <f t="shared" si="64"/>
        <v> </v>
      </c>
      <c r="B686" s="96" t="s">
        <v>213</v>
      </c>
      <c r="C686" s="72" t="s">
        <v>603</v>
      </c>
      <c r="D686" s="67" t="s">
        <v>1175</v>
      </c>
      <c r="E686" s="324" t="s">
        <v>1224</v>
      </c>
      <c r="F686" s="324" t="s">
        <v>832</v>
      </c>
      <c r="G686" s="68" t="s">
        <v>356</v>
      </c>
      <c r="H686" s="246">
        <v>10004</v>
      </c>
      <c r="I686" s="77">
        <v>0.41</v>
      </c>
      <c r="J686" s="241">
        <f t="shared" si="61"/>
        <v>5902.360000000001</v>
      </c>
      <c r="K686" s="267">
        <f>IF(J686=" "," ",IF(J686=0," ",J686/Currency!$C$11))</f>
        <v>6071.137626002881</v>
      </c>
      <c r="L686" s="70">
        <f>IF(J686=" "," ",IF(J686=0," ",$J686*VLOOKUP($L$9,Currency!$A$3:$C$8,3,0)))</f>
        <v>3881.5993686702623</v>
      </c>
      <c r="M686" s="63">
        <f t="shared" si="62"/>
        <v>0.46</v>
      </c>
      <c r="N686" s="265">
        <f t="shared" si="63"/>
        <v>5402</v>
      </c>
      <c r="O686" s="37"/>
      <c r="P686" s="65" t="s">
        <v>479</v>
      </c>
      <c r="Q686" s="65" t="s">
        <v>479</v>
      </c>
      <c r="R686" s="65" t="s">
        <v>479</v>
      </c>
      <c r="S686" s="65" t="s">
        <v>479</v>
      </c>
      <c r="T686" s="65" t="s">
        <v>479</v>
      </c>
      <c r="U686" s="65" t="s">
        <v>479</v>
      </c>
    </row>
    <row r="687" spans="1:21" ht="25.5" customHeight="1">
      <c r="A687" s="61" t="str">
        <f t="shared" si="64"/>
        <v> </v>
      </c>
      <c r="B687" s="96" t="s">
        <v>56</v>
      </c>
      <c r="C687" s="72" t="s">
        <v>803</v>
      </c>
      <c r="D687" s="67" t="s">
        <v>1175</v>
      </c>
      <c r="E687" s="324" t="s">
        <v>1224</v>
      </c>
      <c r="F687" s="324" t="s">
        <v>832</v>
      </c>
      <c r="G687" s="68" t="s">
        <v>356</v>
      </c>
      <c r="H687" s="246">
        <v>10011</v>
      </c>
      <c r="I687" s="77">
        <v>0.41</v>
      </c>
      <c r="J687" s="241">
        <f t="shared" si="61"/>
        <v>5906.490000000001</v>
      </c>
      <c r="K687" s="267">
        <f>IF(J687=" "," ",IF(J687=0," ",J687/Currency!$C$11))</f>
        <v>6075.385723102243</v>
      </c>
      <c r="L687" s="70">
        <f>IF(J687=" "," ",IF(J687=0," ",$J687*VLOOKUP($L$9,Currency!$A$3:$C$8,3,0)))</f>
        <v>3884.3154018150735</v>
      </c>
      <c r="M687" s="63">
        <f t="shared" si="62"/>
        <v>0.46</v>
      </c>
      <c r="N687" s="265">
        <f t="shared" si="63"/>
        <v>5406</v>
      </c>
      <c r="O687" s="37"/>
      <c r="P687" s="65" t="s">
        <v>479</v>
      </c>
      <c r="Q687" s="65" t="s">
        <v>479</v>
      </c>
      <c r="R687" s="65" t="s">
        <v>479</v>
      </c>
      <c r="S687" s="65" t="s">
        <v>479</v>
      </c>
      <c r="T687" s="65" t="s">
        <v>479</v>
      </c>
      <c r="U687" s="65" t="s">
        <v>479</v>
      </c>
    </row>
    <row r="688" spans="1:21" ht="25.5" customHeight="1">
      <c r="A688" s="61" t="str">
        <f t="shared" si="64"/>
        <v> </v>
      </c>
      <c r="B688" s="96" t="s">
        <v>604</v>
      </c>
      <c r="C688" s="72" t="s">
        <v>139</v>
      </c>
      <c r="D688" s="67" t="s">
        <v>1175</v>
      </c>
      <c r="E688" s="324" t="s">
        <v>1224</v>
      </c>
      <c r="F688" s="324" t="s">
        <v>832</v>
      </c>
      <c r="G688" s="68" t="s">
        <v>356</v>
      </c>
      <c r="H688" s="246">
        <v>12673</v>
      </c>
      <c r="I688" s="77">
        <v>0.41</v>
      </c>
      <c r="J688" s="241">
        <f t="shared" si="61"/>
        <v>7477.070000000001</v>
      </c>
      <c r="K688" s="267">
        <f>IF(J688=" "," ",IF(J688=0," ",J688/Currency!$C$11))</f>
        <v>7690.876362888295</v>
      </c>
      <c r="L688" s="70">
        <f>IF(J688=" "," ",IF(J688=0," ",$J688*VLOOKUP($L$9,Currency!$A$3:$C$8,3,0)))</f>
        <v>4917.184006313298</v>
      </c>
      <c r="M688" s="63">
        <f t="shared" si="62"/>
        <v>0.46</v>
      </c>
      <c r="N688" s="265">
        <f t="shared" si="63"/>
        <v>6843</v>
      </c>
      <c r="O688" s="37"/>
      <c r="P688" s="65" t="s">
        <v>479</v>
      </c>
      <c r="Q688" s="65" t="s">
        <v>479</v>
      </c>
      <c r="R688" s="65" t="s">
        <v>479</v>
      </c>
      <c r="S688" s="65" t="s">
        <v>479</v>
      </c>
      <c r="T688" s="65" t="s">
        <v>479</v>
      </c>
      <c r="U688" s="65" t="s">
        <v>479</v>
      </c>
    </row>
    <row r="689" spans="1:21" ht="25.5" customHeight="1">
      <c r="A689" s="61" t="str">
        <f t="shared" si="64"/>
        <v> </v>
      </c>
      <c r="B689" s="96" t="s">
        <v>57</v>
      </c>
      <c r="C689" s="72" t="s">
        <v>804</v>
      </c>
      <c r="D689" s="67" t="s">
        <v>1175</v>
      </c>
      <c r="E689" s="324" t="s">
        <v>1224</v>
      </c>
      <c r="F689" s="324" t="s">
        <v>832</v>
      </c>
      <c r="G689" s="68" t="s">
        <v>356</v>
      </c>
      <c r="H689" s="246">
        <v>12680</v>
      </c>
      <c r="I689" s="77">
        <v>0.41</v>
      </c>
      <c r="J689" s="241">
        <f t="shared" si="61"/>
        <v>7481.200000000001</v>
      </c>
      <c r="K689" s="267">
        <f>IF(J689=" "," ",IF(J689=0," ",J689/Currency!$C$11))</f>
        <v>7695.124459987658</v>
      </c>
      <c r="L689" s="70">
        <f>IF(J689=" "," ",IF(J689=0," ",$J689*VLOOKUP($L$9,Currency!$A$3:$C$8,3,0)))</f>
        <v>4919.900039458109</v>
      </c>
      <c r="M689" s="63">
        <f t="shared" si="62"/>
        <v>0.46</v>
      </c>
      <c r="N689" s="265">
        <f t="shared" si="63"/>
        <v>6847</v>
      </c>
      <c r="O689" s="37"/>
      <c r="P689" s="65" t="s">
        <v>479</v>
      </c>
      <c r="Q689" s="65" t="s">
        <v>479</v>
      </c>
      <c r="R689" s="65" t="s">
        <v>479</v>
      </c>
      <c r="S689" s="65" t="s">
        <v>479</v>
      </c>
      <c r="T689" s="65" t="s">
        <v>479</v>
      </c>
      <c r="U689" s="65" t="s">
        <v>479</v>
      </c>
    </row>
    <row r="690" spans="1:21" ht="25.5" customHeight="1">
      <c r="A690" s="61" t="str">
        <f t="shared" si="64"/>
        <v> </v>
      </c>
      <c r="B690" s="96" t="s">
        <v>140</v>
      </c>
      <c r="C690" s="72" t="s">
        <v>2830</v>
      </c>
      <c r="D690" s="67" t="s">
        <v>1175</v>
      </c>
      <c r="E690" s="324" t="s">
        <v>1224</v>
      </c>
      <c r="F690" s="324" t="s">
        <v>832</v>
      </c>
      <c r="G690" s="68" t="s">
        <v>356</v>
      </c>
      <c r="H690" s="246">
        <v>3330</v>
      </c>
      <c r="I690" s="77">
        <v>0.41</v>
      </c>
      <c r="J690" s="241">
        <f t="shared" si="61"/>
        <v>1964.7000000000003</v>
      </c>
      <c r="K690" s="267">
        <f>IF(J690=" "," ",IF(J690=0," ",J690/Currency!$C$11))</f>
        <v>2020.8804772680521</v>
      </c>
      <c r="L690" s="70">
        <f>IF(J690=" "," ",IF(J690=0," ",$J690*VLOOKUP($L$9,Currency!$A$3:$C$8,3,0)))</f>
        <v>1292.0557674602132</v>
      </c>
      <c r="M690" s="63">
        <f t="shared" si="62"/>
        <v>0.46</v>
      </c>
      <c r="N690" s="265">
        <f t="shared" si="63"/>
        <v>1798</v>
      </c>
      <c r="O690" s="37"/>
      <c r="P690" s="65" t="s">
        <v>479</v>
      </c>
      <c r="Q690" s="65" t="s">
        <v>479</v>
      </c>
      <c r="R690" s="65" t="s">
        <v>479</v>
      </c>
      <c r="S690" s="65" t="s">
        <v>479</v>
      </c>
      <c r="T690" s="65" t="s">
        <v>479</v>
      </c>
      <c r="U690" s="65" t="s">
        <v>479</v>
      </c>
    </row>
    <row r="691" spans="1:21" ht="25.5" customHeight="1">
      <c r="A691" s="61" t="str">
        <f t="shared" si="64"/>
        <v> </v>
      </c>
      <c r="B691" s="96" t="s">
        <v>2831</v>
      </c>
      <c r="C691" s="72" t="s">
        <v>1315</v>
      </c>
      <c r="D691" s="67" t="s">
        <v>1175</v>
      </c>
      <c r="E691" s="324" t="s">
        <v>1224</v>
      </c>
      <c r="F691" s="324" t="s">
        <v>832</v>
      </c>
      <c r="G691" s="68" t="s">
        <v>356</v>
      </c>
      <c r="H691" s="246">
        <v>6000</v>
      </c>
      <c r="I691" s="77">
        <v>0.41</v>
      </c>
      <c r="J691" s="241">
        <f t="shared" si="61"/>
        <v>3540.0000000000005</v>
      </c>
      <c r="K691" s="267">
        <f>IF(J691=" "," ",IF(J691=0," ",J691/Currency!$C$11))</f>
        <v>3641.2260851676615</v>
      </c>
      <c r="L691" s="70">
        <f>IF(J691=" "," ",IF(J691=0," ",$J691*VLOOKUP($L$9,Currency!$A$3:$C$8,3,0)))</f>
        <v>2328.028409838222</v>
      </c>
      <c r="M691" s="63">
        <f t="shared" si="62"/>
        <v>0.46</v>
      </c>
      <c r="N691" s="265">
        <f t="shared" si="63"/>
        <v>3240</v>
      </c>
      <c r="O691" s="37"/>
      <c r="P691" s="65" t="s">
        <v>479</v>
      </c>
      <c r="Q691" s="65" t="s">
        <v>479</v>
      </c>
      <c r="R691" s="65" t="s">
        <v>479</v>
      </c>
      <c r="S691" s="65" t="s">
        <v>479</v>
      </c>
      <c r="T691" s="65" t="s">
        <v>479</v>
      </c>
      <c r="U691" s="65" t="s">
        <v>479</v>
      </c>
    </row>
    <row r="692" spans="1:21" ht="25.5" customHeight="1">
      <c r="A692" s="61" t="str">
        <f t="shared" si="64"/>
        <v> </v>
      </c>
      <c r="B692" s="96" t="s">
        <v>1316</v>
      </c>
      <c r="C692" s="88" t="s">
        <v>2760</v>
      </c>
      <c r="D692" s="67" t="s">
        <v>1175</v>
      </c>
      <c r="E692" s="324" t="s">
        <v>1224</v>
      </c>
      <c r="F692" s="324" t="s">
        <v>832</v>
      </c>
      <c r="G692" s="68" t="s">
        <v>356</v>
      </c>
      <c r="H692" s="246">
        <v>8002</v>
      </c>
      <c r="I692" s="77">
        <v>0.41</v>
      </c>
      <c r="J692" s="241">
        <f t="shared" si="61"/>
        <v>4721.18</v>
      </c>
      <c r="K692" s="267">
        <f>IF(J692=" "," ",IF(J692=0," ",J692/Currency!$C$11))</f>
        <v>4856.1818555852715</v>
      </c>
      <c r="L692" s="70">
        <f>IF(J692=" "," ",IF(J692=0," ",$J692*VLOOKUP($L$9,Currency!$A$3:$C$8,3,0)))</f>
        <v>3104.813889254242</v>
      </c>
      <c r="M692" s="63">
        <f t="shared" si="62"/>
        <v>0.46</v>
      </c>
      <c r="N692" s="265">
        <f t="shared" si="63"/>
        <v>4321</v>
      </c>
      <c r="O692" s="37"/>
      <c r="P692" s="65" t="s">
        <v>479</v>
      </c>
      <c r="Q692" s="65" t="s">
        <v>479</v>
      </c>
      <c r="R692" s="65" t="s">
        <v>479</v>
      </c>
      <c r="S692" s="65" t="s">
        <v>479</v>
      </c>
      <c r="T692" s="65" t="s">
        <v>479</v>
      </c>
      <c r="U692" s="65" t="s">
        <v>479</v>
      </c>
    </row>
    <row r="693" spans="1:21" ht="25.5" customHeight="1">
      <c r="A693" s="61" t="str">
        <f t="shared" si="64"/>
        <v> </v>
      </c>
      <c r="B693" s="96" t="s">
        <v>2761</v>
      </c>
      <c r="C693" s="88" t="s">
        <v>2762</v>
      </c>
      <c r="D693" s="67" t="s">
        <v>1175</v>
      </c>
      <c r="E693" s="324" t="s">
        <v>1224</v>
      </c>
      <c r="F693" s="324" t="s">
        <v>832</v>
      </c>
      <c r="G693" s="68" t="s">
        <v>356</v>
      </c>
      <c r="H693" s="246">
        <v>10004</v>
      </c>
      <c r="I693" s="77">
        <v>0.41</v>
      </c>
      <c r="J693" s="241">
        <f t="shared" si="61"/>
        <v>5902.360000000001</v>
      </c>
      <c r="K693" s="267">
        <f>IF(J693=" "," ",IF(J693=0," ",J693/Currency!$C$11))</f>
        <v>6071.137626002881</v>
      </c>
      <c r="L693" s="70">
        <f>IF(J693=" "," ",IF(J693=0," ",$J693*VLOOKUP($L$9,Currency!$A$3:$C$8,3,0)))</f>
        <v>3881.5993686702623</v>
      </c>
      <c r="M693" s="63">
        <f t="shared" si="62"/>
        <v>0.46</v>
      </c>
      <c r="N693" s="265">
        <f t="shared" si="63"/>
        <v>5402</v>
      </c>
      <c r="O693" s="37"/>
      <c r="P693" s="65" t="s">
        <v>479</v>
      </c>
      <c r="Q693" s="65" t="s">
        <v>479</v>
      </c>
      <c r="R693" s="65" t="s">
        <v>479</v>
      </c>
      <c r="S693" s="65" t="s">
        <v>479</v>
      </c>
      <c r="T693" s="65" t="s">
        <v>479</v>
      </c>
      <c r="U693" s="65" t="s">
        <v>479</v>
      </c>
    </row>
    <row r="694" spans="1:21" ht="25.5" customHeight="1">
      <c r="A694" s="61" t="str">
        <f t="shared" si="64"/>
        <v> </v>
      </c>
      <c r="B694" s="96" t="s">
        <v>1659</v>
      </c>
      <c r="C694" s="88" t="s">
        <v>1660</v>
      </c>
      <c r="D694" s="67" t="s">
        <v>1175</v>
      </c>
      <c r="E694" s="324" t="s">
        <v>1224</v>
      </c>
      <c r="F694" s="324" t="s">
        <v>832</v>
      </c>
      <c r="G694" s="68" t="s">
        <v>356</v>
      </c>
      <c r="H694" s="246">
        <v>0</v>
      </c>
      <c r="I694" s="77">
        <v>0.41</v>
      </c>
      <c r="J694" s="241" t="str">
        <f aca="true" t="shared" si="65" ref="J694:J754">IF(H694=" "," ",IF(H694=0," ",H694*(1-I694)))</f>
        <v> </v>
      </c>
      <c r="K694" s="267" t="str">
        <f>IF(J694=" "," ",IF(J694=0," ",J694/Currency!$C$11))</f>
        <v> </v>
      </c>
      <c r="L694" s="70" t="str">
        <f>IF(J694=" "," ",IF(J694=0," ",$J694*VLOOKUP($L$9,Currency!$A$3:$C$8,3,0)))</f>
        <v> </v>
      </c>
      <c r="M694" s="63" t="str">
        <f t="shared" si="62"/>
        <v> </v>
      </c>
      <c r="N694" s="265" t="str">
        <f t="shared" si="63"/>
        <v> </v>
      </c>
      <c r="O694" s="37"/>
      <c r="P694" s="65" t="s">
        <v>479</v>
      </c>
      <c r="Q694" s="65" t="s">
        <v>479</v>
      </c>
      <c r="R694" s="65" t="s">
        <v>479</v>
      </c>
      <c r="S694" s="65" t="s">
        <v>479</v>
      </c>
      <c r="T694" s="65" t="s">
        <v>479</v>
      </c>
      <c r="U694" s="65" t="s">
        <v>479</v>
      </c>
    </row>
    <row r="695" spans="1:21" ht="25.5" customHeight="1">
      <c r="A695" s="61" t="str">
        <f t="shared" si="64"/>
        <v> </v>
      </c>
      <c r="B695" s="96" t="s">
        <v>1531</v>
      </c>
      <c r="C695" s="72" t="s">
        <v>805</v>
      </c>
      <c r="D695" s="67" t="s">
        <v>1175</v>
      </c>
      <c r="E695" s="324" t="s">
        <v>1224</v>
      </c>
      <c r="F695" s="324" t="s">
        <v>832</v>
      </c>
      <c r="G695" s="68" t="s">
        <v>356</v>
      </c>
      <c r="H695" s="246">
        <v>0</v>
      </c>
      <c r="I695" s="77">
        <v>0</v>
      </c>
      <c r="J695" s="241" t="str">
        <f t="shared" si="65"/>
        <v> </v>
      </c>
      <c r="K695" s="267" t="str">
        <f>IF(J695=" "," ",IF(J695=0," ",J695/Currency!$C$11))</f>
        <v> </v>
      </c>
      <c r="L695" s="70" t="str">
        <f>IF(J695=" "," ",IF(J695=0," ",$J695*VLOOKUP($L$9,Currency!$A$3:$C$8,3,0)))</f>
        <v> </v>
      </c>
      <c r="M695" s="63" t="str">
        <f t="shared" si="62"/>
        <v> </v>
      </c>
      <c r="N695" s="265" t="str">
        <f t="shared" si="63"/>
        <v> </v>
      </c>
      <c r="O695" s="37"/>
      <c r="P695" s="65" t="s">
        <v>479</v>
      </c>
      <c r="Q695" s="65" t="s">
        <v>479</v>
      </c>
      <c r="R695" s="65" t="s">
        <v>479</v>
      </c>
      <c r="S695" s="65" t="s">
        <v>479</v>
      </c>
      <c r="T695" s="65" t="s">
        <v>479</v>
      </c>
      <c r="U695" s="65" t="s">
        <v>479</v>
      </c>
    </row>
    <row r="696" spans="1:21" ht="25.5" customHeight="1">
      <c r="A696" s="61" t="str">
        <f t="shared" si="64"/>
        <v> </v>
      </c>
      <c r="B696" s="96" t="s">
        <v>1661</v>
      </c>
      <c r="C696" s="88" t="s">
        <v>1662</v>
      </c>
      <c r="D696" s="67" t="s">
        <v>1175</v>
      </c>
      <c r="E696" s="324" t="s">
        <v>1224</v>
      </c>
      <c r="F696" s="324" t="s">
        <v>832</v>
      </c>
      <c r="G696" s="68" t="s">
        <v>356</v>
      </c>
      <c r="H696" s="246">
        <v>0</v>
      </c>
      <c r="I696" s="77">
        <v>0.41</v>
      </c>
      <c r="J696" s="241" t="str">
        <f t="shared" si="65"/>
        <v> </v>
      </c>
      <c r="K696" s="267" t="str">
        <f>IF(J696=" "," ",IF(J696=0," ",J696/Currency!$C$11))</f>
        <v> </v>
      </c>
      <c r="L696" s="70" t="str">
        <f>IF(J696=" "," ",IF(J696=0," ",$J696*VLOOKUP($L$9,Currency!$A$3:$C$8,3,0)))</f>
        <v> </v>
      </c>
      <c r="M696" s="63" t="str">
        <f t="shared" si="62"/>
        <v> </v>
      </c>
      <c r="N696" s="265" t="str">
        <f t="shared" si="63"/>
        <v> </v>
      </c>
      <c r="O696" s="37"/>
      <c r="P696" s="65" t="s">
        <v>479</v>
      </c>
      <c r="Q696" s="65" t="s">
        <v>479</v>
      </c>
      <c r="R696" s="65" t="s">
        <v>479</v>
      </c>
      <c r="S696" s="65" t="s">
        <v>479</v>
      </c>
      <c r="T696" s="65" t="s">
        <v>479</v>
      </c>
      <c r="U696" s="65" t="s">
        <v>479</v>
      </c>
    </row>
    <row r="697" spans="1:21" ht="25.5" customHeight="1">
      <c r="A697" s="61" t="str">
        <f t="shared" si="64"/>
        <v> </v>
      </c>
      <c r="B697" s="96" t="s">
        <v>1532</v>
      </c>
      <c r="C697" s="72" t="s">
        <v>806</v>
      </c>
      <c r="D697" s="67" t="s">
        <v>1175</v>
      </c>
      <c r="E697" s="324" t="s">
        <v>1224</v>
      </c>
      <c r="F697" s="324" t="s">
        <v>832</v>
      </c>
      <c r="G697" s="68" t="s">
        <v>356</v>
      </c>
      <c r="H697" s="246">
        <v>0</v>
      </c>
      <c r="I697" s="77">
        <v>0</v>
      </c>
      <c r="J697" s="241" t="str">
        <f t="shared" si="65"/>
        <v> </v>
      </c>
      <c r="K697" s="267" t="str">
        <f>IF(J697=" "," ",IF(J697=0," ",J697/Currency!$C$11))</f>
        <v> </v>
      </c>
      <c r="L697" s="70" t="str">
        <f>IF(J697=" "," ",IF(J697=0," ",$J697*VLOOKUP($L$9,Currency!$A$3:$C$8,3,0)))</f>
        <v> </v>
      </c>
      <c r="M697" s="63" t="str">
        <f t="shared" si="62"/>
        <v> </v>
      </c>
      <c r="N697" s="265" t="str">
        <f t="shared" si="63"/>
        <v> </v>
      </c>
      <c r="O697" s="37"/>
      <c r="P697" s="65" t="s">
        <v>479</v>
      </c>
      <c r="Q697" s="65" t="s">
        <v>479</v>
      </c>
      <c r="R697" s="65" t="s">
        <v>479</v>
      </c>
      <c r="S697" s="65" t="s">
        <v>479</v>
      </c>
      <c r="T697" s="65" t="s">
        <v>479</v>
      </c>
      <c r="U697" s="65" t="s">
        <v>479</v>
      </c>
    </row>
    <row r="698" spans="1:21" ht="25.5" customHeight="1">
      <c r="A698" s="61" t="str">
        <f t="shared" si="64"/>
        <v> </v>
      </c>
      <c r="B698" s="96" t="s">
        <v>1469</v>
      </c>
      <c r="C698" s="88" t="s">
        <v>2468</v>
      </c>
      <c r="D698" s="67" t="s">
        <v>1175</v>
      </c>
      <c r="E698" s="324" t="s">
        <v>1224</v>
      </c>
      <c r="F698" s="324" t="s">
        <v>832</v>
      </c>
      <c r="G698" s="68" t="s">
        <v>356</v>
      </c>
      <c r="H698" s="246">
        <v>0</v>
      </c>
      <c r="I698" s="77">
        <v>0.41</v>
      </c>
      <c r="J698" s="241" t="str">
        <f t="shared" si="65"/>
        <v> </v>
      </c>
      <c r="K698" s="267" t="str">
        <f>IF(J698=" "," ",IF(J698=0," ",J698/Currency!$C$11))</f>
        <v> </v>
      </c>
      <c r="L698" s="70" t="str">
        <f>IF(J698=" "," ",IF(J698=0," ",$J698*VLOOKUP($L$9,Currency!$A$3:$C$8,3,0)))</f>
        <v> </v>
      </c>
      <c r="M698" s="63" t="str">
        <f t="shared" si="62"/>
        <v> </v>
      </c>
      <c r="N698" s="265" t="str">
        <f t="shared" si="63"/>
        <v> </v>
      </c>
      <c r="O698" s="37"/>
      <c r="P698" s="65" t="s">
        <v>479</v>
      </c>
      <c r="Q698" s="65" t="s">
        <v>479</v>
      </c>
      <c r="R698" s="65" t="s">
        <v>479</v>
      </c>
      <c r="S698" s="65" t="s">
        <v>479</v>
      </c>
      <c r="T698" s="65" t="s">
        <v>479</v>
      </c>
      <c r="U698" s="65" t="s">
        <v>479</v>
      </c>
    </row>
    <row r="699" spans="1:21" ht="25.5" customHeight="1">
      <c r="A699" s="61" t="str">
        <f t="shared" si="64"/>
        <v> </v>
      </c>
      <c r="B699" s="96" t="s">
        <v>1533</v>
      </c>
      <c r="C699" s="72" t="s">
        <v>807</v>
      </c>
      <c r="D699" s="67" t="s">
        <v>1175</v>
      </c>
      <c r="E699" s="324" t="s">
        <v>1224</v>
      </c>
      <c r="F699" s="324" t="s">
        <v>832</v>
      </c>
      <c r="G699" s="68" t="s">
        <v>356</v>
      </c>
      <c r="H699" s="246">
        <v>0</v>
      </c>
      <c r="I699" s="77">
        <v>0</v>
      </c>
      <c r="J699" s="241" t="str">
        <f t="shared" si="65"/>
        <v> </v>
      </c>
      <c r="K699" s="267" t="str">
        <f>IF(J699=" "," ",IF(J699=0," ",J699/Currency!$C$11))</f>
        <v> </v>
      </c>
      <c r="L699" s="70" t="str">
        <f>IF(J699=" "," ",IF(J699=0," ",$J699*VLOOKUP($L$9,Currency!$A$3:$C$8,3,0)))</f>
        <v> </v>
      </c>
      <c r="M699" s="63" t="str">
        <f t="shared" si="62"/>
        <v> </v>
      </c>
      <c r="N699" s="265" t="str">
        <f t="shared" si="63"/>
        <v> </v>
      </c>
      <c r="O699" s="37"/>
      <c r="P699" s="65" t="s">
        <v>479</v>
      </c>
      <c r="Q699" s="65" t="s">
        <v>479</v>
      </c>
      <c r="R699" s="65" t="s">
        <v>479</v>
      </c>
      <c r="S699" s="65" t="s">
        <v>479</v>
      </c>
      <c r="T699" s="65" t="s">
        <v>479</v>
      </c>
      <c r="U699" s="65" t="s">
        <v>479</v>
      </c>
    </row>
    <row r="700" spans="1:21" ht="25.5" customHeight="1">
      <c r="A700" s="61" t="str">
        <f t="shared" si="64"/>
        <v> </v>
      </c>
      <c r="B700" s="96" t="s">
        <v>2469</v>
      </c>
      <c r="C700" s="88" t="s">
        <v>2470</v>
      </c>
      <c r="D700" s="67" t="s">
        <v>1175</v>
      </c>
      <c r="E700" s="324" t="s">
        <v>1224</v>
      </c>
      <c r="F700" s="324" t="s">
        <v>832</v>
      </c>
      <c r="G700" s="68" t="s">
        <v>356</v>
      </c>
      <c r="H700" s="246">
        <v>0</v>
      </c>
      <c r="I700" s="77">
        <v>0.41</v>
      </c>
      <c r="J700" s="241" t="str">
        <f t="shared" si="65"/>
        <v> </v>
      </c>
      <c r="K700" s="267" t="str">
        <f>IF(J700=" "," ",IF(J700=0," ",J700/Currency!$C$11))</f>
        <v> </v>
      </c>
      <c r="L700" s="70" t="str">
        <f>IF(J700=" "," ",IF(J700=0," ",$J700*VLOOKUP($L$9,Currency!$A$3:$C$8,3,0)))</f>
        <v> </v>
      </c>
      <c r="M700" s="63" t="str">
        <f t="shared" si="62"/>
        <v> </v>
      </c>
      <c r="N700" s="265" t="str">
        <f t="shared" si="63"/>
        <v> </v>
      </c>
      <c r="O700" s="37"/>
      <c r="P700" s="65" t="s">
        <v>479</v>
      </c>
      <c r="Q700" s="65" t="s">
        <v>479</v>
      </c>
      <c r="R700" s="65" t="s">
        <v>479</v>
      </c>
      <c r="S700" s="65" t="s">
        <v>479</v>
      </c>
      <c r="T700" s="65" t="s">
        <v>479</v>
      </c>
      <c r="U700" s="65" t="s">
        <v>479</v>
      </c>
    </row>
    <row r="701" spans="1:21" ht="25.5" customHeight="1">
      <c r="A701" s="61" t="str">
        <f t="shared" si="64"/>
        <v> </v>
      </c>
      <c r="B701" s="96" t="s">
        <v>1534</v>
      </c>
      <c r="C701" s="72" t="s">
        <v>808</v>
      </c>
      <c r="D701" s="67" t="s">
        <v>1175</v>
      </c>
      <c r="E701" s="324" t="s">
        <v>1224</v>
      </c>
      <c r="F701" s="324" t="s">
        <v>832</v>
      </c>
      <c r="G701" s="68" t="s">
        <v>356</v>
      </c>
      <c r="H701" s="246">
        <v>0</v>
      </c>
      <c r="I701" s="77">
        <v>0</v>
      </c>
      <c r="J701" s="241" t="str">
        <f t="shared" si="65"/>
        <v> </v>
      </c>
      <c r="K701" s="267" t="str">
        <f>IF(J701=" "," ",IF(J701=0," ",J701/Currency!$C$11))</f>
        <v> </v>
      </c>
      <c r="L701" s="70" t="str">
        <f>IF(J701=" "," ",IF(J701=0," ",$J701*VLOOKUP($L$9,Currency!$A$3:$C$8,3,0)))</f>
        <v> </v>
      </c>
      <c r="M701" s="63" t="str">
        <f t="shared" si="62"/>
        <v> </v>
      </c>
      <c r="N701" s="265" t="str">
        <f t="shared" si="63"/>
        <v> </v>
      </c>
      <c r="O701" s="37"/>
      <c r="P701" s="65" t="s">
        <v>479</v>
      </c>
      <c r="Q701" s="65" t="s">
        <v>479</v>
      </c>
      <c r="R701" s="65" t="s">
        <v>479</v>
      </c>
      <c r="S701" s="65" t="s">
        <v>479</v>
      </c>
      <c r="T701" s="65" t="s">
        <v>479</v>
      </c>
      <c r="U701" s="65" t="s">
        <v>479</v>
      </c>
    </row>
    <row r="702" spans="1:21" ht="25.5" customHeight="1">
      <c r="A702" s="61" t="str">
        <f t="shared" si="64"/>
        <v> </v>
      </c>
      <c r="B702" s="96" t="s">
        <v>2471</v>
      </c>
      <c r="C702" s="88" t="s">
        <v>2472</v>
      </c>
      <c r="D702" s="67" t="s">
        <v>1175</v>
      </c>
      <c r="E702" s="324" t="s">
        <v>1224</v>
      </c>
      <c r="F702" s="324" t="s">
        <v>832</v>
      </c>
      <c r="G702" s="68" t="s">
        <v>356</v>
      </c>
      <c r="H702" s="246">
        <v>0</v>
      </c>
      <c r="I702" s="77">
        <v>0.41</v>
      </c>
      <c r="J702" s="241" t="str">
        <f t="shared" si="65"/>
        <v> </v>
      </c>
      <c r="K702" s="267" t="str">
        <f>IF(J702=" "," ",IF(J702=0," ",J702/Currency!$C$11))</f>
        <v> </v>
      </c>
      <c r="L702" s="70" t="str">
        <f>IF(J702=" "," ",IF(J702=0," ",$J702*VLOOKUP($L$9,Currency!$A$3:$C$8,3,0)))</f>
        <v> </v>
      </c>
      <c r="M702" s="63" t="str">
        <f t="shared" si="62"/>
        <v> </v>
      </c>
      <c r="N702" s="265" t="str">
        <f t="shared" si="63"/>
        <v> </v>
      </c>
      <c r="O702" s="37"/>
      <c r="P702" s="65" t="s">
        <v>479</v>
      </c>
      <c r="Q702" s="65" t="s">
        <v>479</v>
      </c>
      <c r="R702" s="65" t="s">
        <v>479</v>
      </c>
      <c r="S702" s="65" t="s">
        <v>479</v>
      </c>
      <c r="T702" s="65" t="s">
        <v>479</v>
      </c>
      <c r="U702" s="65" t="s">
        <v>479</v>
      </c>
    </row>
    <row r="703" spans="1:21" ht="25.5" customHeight="1">
      <c r="A703" s="61" t="str">
        <f t="shared" si="64"/>
        <v> </v>
      </c>
      <c r="B703" s="96" t="s">
        <v>1535</v>
      </c>
      <c r="C703" s="72" t="s">
        <v>809</v>
      </c>
      <c r="D703" s="67" t="s">
        <v>1175</v>
      </c>
      <c r="E703" s="324" t="s">
        <v>1224</v>
      </c>
      <c r="F703" s="324" t="s">
        <v>832</v>
      </c>
      <c r="G703" s="68" t="s">
        <v>356</v>
      </c>
      <c r="H703" s="246">
        <v>0</v>
      </c>
      <c r="I703" s="77">
        <v>0</v>
      </c>
      <c r="J703" s="241" t="str">
        <f t="shared" si="65"/>
        <v> </v>
      </c>
      <c r="K703" s="267" t="str">
        <f>IF(J703=" "," ",IF(J703=0," ",J703/Currency!$C$11))</f>
        <v> </v>
      </c>
      <c r="L703" s="70" t="str">
        <f>IF(J703=" "," ",IF(J703=0," ",$J703*VLOOKUP($L$9,Currency!$A$3:$C$8,3,0)))</f>
        <v> </v>
      </c>
      <c r="M703" s="63" t="str">
        <f t="shared" si="62"/>
        <v> </v>
      </c>
      <c r="N703" s="265" t="str">
        <f t="shared" si="63"/>
        <v> </v>
      </c>
      <c r="O703" s="37"/>
      <c r="P703" s="65" t="s">
        <v>479</v>
      </c>
      <c r="Q703" s="65" t="s">
        <v>479</v>
      </c>
      <c r="R703" s="65" t="s">
        <v>479</v>
      </c>
      <c r="S703" s="65" t="s">
        <v>479</v>
      </c>
      <c r="T703" s="65" t="s">
        <v>479</v>
      </c>
      <c r="U703" s="65" t="s">
        <v>479</v>
      </c>
    </row>
    <row r="704" spans="1:21" ht="25.5" customHeight="1">
      <c r="A704" s="61" t="str">
        <f t="shared" si="64"/>
        <v> </v>
      </c>
      <c r="B704" s="96" t="s">
        <v>2473</v>
      </c>
      <c r="C704" s="88" t="s">
        <v>2041</v>
      </c>
      <c r="D704" s="67" t="s">
        <v>1175</v>
      </c>
      <c r="E704" s="324" t="s">
        <v>1224</v>
      </c>
      <c r="F704" s="324" t="s">
        <v>832</v>
      </c>
      <c r="G704" s="68" t="s">
        <v>356</v>
      </c>
      <c r="H704" s="246">
        <v>0</v>
      </c>
      <c r="I704" s="77">
        <v>0.41</v>
      </c>
      <c r="J704" s="241" t="str">
        <f t="shared" si="65"/>
        <v> </v>
      </c>
      <c r="K704" s="267" t="str">
        <f>IF(J704=" "," ",IF(J704=0," ",J704/Currency!$C$11))</f>
        <v> </v>
      </c>
      <c r="L704" s="70" t="str">
        <f>IF(J704=" "," ",IF(J704=0," ",$J704*VLOOKUP($L$9,Currency!$A$3:$C$8,3,0)))</f>
        <v> </v>
      </c>
      <c r="M704" s="63" t="str">
        <f t="shared" si="62"/>
        <v> </v>
      </c>
      <c r="N704" s="265" t="str">
        <f t="shared" si="63"/>
        <v> </v>
      </c>
      <c r="O704" s="37"/>
      <c r="P704" s="65" t="s">
        <v>479</v>
      </c>
      <c r="Q704" s="65" t="s">
        <v>479</v>
      </c>
      <c r="R704" s="65" t="s">
        <v>479</v>
      </c>
      <c r="S704" s="65" t="s">
        <v>479</v>
      </c>
      <c r="T704" s="65" t="s">
        <v>479</v>
      </c>
      <c r="U704" s="65" t="s">
        <v>479</v>
      </c>
    </row>
    <row r="705" spans="1:21" ht="25.5" customHeight="1">
      <c r="A705" s="61" t="str">
        <f t="shared" si="64"/>
        <v> </v>
      </c>
      <c r="B705" s="96" t="s">
        <v>1536</v>
      </c>
      <c r="C705" s="72" t="s">
        <v>810</v>
      </c>
      <c r="D705" s="67" t="s">
        <v>1175</v>
      </c>
      <c r="E705" s="324" t="s">
        <v>1224</v>
      </c>
      <c r="F705" s="324" t="s">
        <v>832</v>
      </c>
      <c r="G705" s="68" t="s">
        <v>356</v>
      </c>
      <c r="H705" s="246">
        <v>0</v>
      </c>
      <c r="I705" s="77">
        <v>0</v>
      </c>
      <c r="J705" s="241" t="str">
        <f t="shared" si="65"/>
        <v> </v>
      </c>
      <c r="K705" s="267" t="str">
        <f>IF(J705=" "," ",IF(J705=0," ",J705/Currency!$C$11))</f>
        <v> </v>
      </c>
      <c r="L705" s="70" t="str">
        <f>IF(J705=" "," ",IF(J705=0," ",$J705*VLOOKUP($L$9,Currency!$A$3:$C$8,3,0)))</f>
        <v> </v>
      </c>
      <c r="M705" s="63" t="str">
        <f t="shared" si="62"/>
        <v> </v>
      </c>
      <c r="N705" s="265" t="str">
        <f t="shared" si="63"/>
        <v> </v>
      </c>
      <c r="O705" s="37"/>
      <c r="P705" s="65" t="s">
        <v>479</v>
      </c>
      <c r="Q705" s="65" t="s">
        <v>479</v>
      </c>
      <c r="R705" s="65" t="s">
        <v>479</v>
      </c>
      <c r="S705" s="65" t="s">
        <v>479</v>
      </c>
      <c r="T705" s="65" t="s">
        <v>479</v>
      </c>
      <c r="U705" s="65" t="s">
        <v>479</v>
      </c>
    </row>
    <row r="706" spans="1:21" ht="25.5" customHeight="1">
      <c r="A706" s="61" t="str">
        <f t="shared" si="64"/>
        <v> </v>
      </c>
      <c r="B706" s="96" t="s">
        <v>2903</v>
      </c>
      <c r="C706" s="88" t="s">
        <v>2904</v>
      </c>
      <c r="D706" s="67" t="s">
        <v>1175</v>
      </c>
      <c r="E706" s="324" t="s">
        <v>1224</v>
      </c>
      <c r="F706" s="324" t="s">
        <v>832</v>
      </c>
      <c r="G706" s="68" t="s">
        <v>356</v>
      </c>
      <c r="H706" s="246">
        <v>9336</v>
      </c>
      <c r="I706" s="77">
        <v>0.41</v>
      </c>
      <c r="J706" s="241">
        <f t="shared" si="65"/>
        <v>5508.240000000001</v>
      </c>
      <c r="K706" s="267">
        <f>IF(J706=" "," ",IF(J706=0," ",J706/Currency!$C$11))</f>
        <v>5665.747788520882</v>
      </c>
      <c r="L706" s="70">
        <f>IF(J706=" "," ",IF(J706=0," ",$J706*VLOOKUP($L$9,Currency!$A$3:$C$8,3,0)))</f>
        <v>3622.4122057082736</v>
      </c>
      <c r="M706" s="63">
        <f t="shared" si="62"/>
        <v>0.46</v>
      </c>
      <c r="N706" s="265">
        <f t="shared" si="63"/>
        <v>5041</v>
      </c>
      <c r="O706" s="37"/>
      <c r="P706" s="65" t="s">
        <v>479</v>
      </c>
      <c r="Q706" s="65" t="s">
        <v>479</v>
      </c>
      <c r="R706" s="65" t="s">
        <v>479</v>
      </c>
      <c r="S706" s="65" t="s">
        <v>479</v>
      </c>
      <c r="T706" s="65" t="s">
        <v>479</v>
      </c>
      <c r="U706" s="65" t="s">
        <v>479</v>
      </c>
    </row>
    <row r="707" spans="1:21" ht="25.5" customHeight="1">
      <c r="A707" s="61" t="str">
        <f t="shared" si="64"/>
        <v> </v>
      </c>
      <c r="B707" s="96" t="s">
        <v>1062</v>
      </c>
      <c r="C707" s="72" t="s">
        <v>2537</v>
      </c>
      <c r="D707" s="67" t="s">
        <v>1175</v>
      </c>
      <c r="E707" s="324" t="s">
        <v>1224</v>
      </c>
      <c r="F707" s="324" t="s">
        <v>832</v>
      </c>
      <c r="G707" s="68" t="s">
        <v>356</v>
      </c>
      <c r="H707" s="246">
        <v>6667</v>
      </c>
      <c r="I707" s="77">
        <v>0.41</v>
      </c>
      <c r="J707" s="241">
        <f t="shared" si="65"/>
        <v>3933.5300000000007</v>
      </c>
      <c r="K707" s="267">
        <f>IF(J707=" "," ",IF(J707=0," ",J707/Currency!$C$11))</f>
        <v>4046.0090516354667</v>
      </c>
      <c r="L707" s="70">
        <f>IF(J707=" "," ",IF(J707=0," ",$J707*VLOOKUP($L$9,Currency!$A$3:$C$8,3,0)))</f>
        <v>2586.8275680652378</v>
      </c>
      <c r="M707" s="63">
        <f t="shared" si="62"/>
        <v>0.46</v>
      </c>
      <c r="N707" s="265">
        <f t="shared" si="63"/>
        <v>3600</v>
      </c>
      <c r="O707" s="37"/>
      <c r="P707" s="65" t="s">
        <v>479</v>
      </c>
      <c r="Q707" s="65" t="s">
        <v>479</v>
      </c>
      <c r="R707" s="65" t="s">
        <v>479</v>
      </c>
      <c r="S707" s="65" t="s">
        <v>479</v>
      </c>
      <c r="T707" s="65" t="s">
        <v>479</v>
      </c>
      <c r="U707" s="65" t="s">
        <v>479</v>
      </c>
    </row>
    <row r="708" spans="1:21" ht="25.5" customHeight="1">
      <c r="A708" s="61" t="str">
        <f t="shared" si="64"/>
        <v> </v>
      </c>
      <c r="B708" s="96" t="s">
        <v>1537</v>
      </c>
      <c r="C708" s="72" t="s">
        <v>1407</v>
      </c>
      <c r="D708" s="67" t="s">
        <v>1175</v>
      </c>
      <c r="E708" s="324" t="s">
        <v>1224</v>
      </c>
      <c r="F708" s="324" t="s">
        <v>832</v>
      </c>
      <c r="G708" s="68" t="s">
        <v>356</v>
      </c>
      <c r="H708" s="246">
        <v>6674</v>
      </c>
      <c r="I708" s="77">
        <v>0.41</v>
      </c>
      <c r="J708" s="241">
        <f t="shared" si="65"/>
        <v>3937.6600000000003</v>
      </c>
      <c r="K708" s="267">
        <f>IF(J708=" "," ",IF(J708=0," ",J708/Currency!$C$11))</f>
        <v>4050.2571487348287</v>
      </c>
      <c r="L708" s="70">
        <f>IF(J708=" "," ",IF(J708=0," ",$J708*VLOOKUP($L$9,Currency!$A$3:$C$8,3,0)))</f>
        <v>2589.543601210049</v>
      </c>
      <c r="M708" s="63">
        <f t="shared" si="62"/>
        <v>0.46</v>
      </c>
      <c r="N708" s="265">
        <f t="shared" si="63"/>
        <v>3604</v>
      </c>
      <c r="O708" s="37"/>
      <c r="P708" s="65" t="s">
        <v>479</v>
      </c>
      <c r="Q708" s="65" t="s">
        <v>479</v>
      </c>
      <c r="R708" s="65" t="s">
        <v>479</v>
      </c>
      <c r="S708" s="65" t="s">
        <v>479</v>
      </c>
      <c r="T708" s="65" t="s">
        <v>479</v>
      </c>
      <c r="U708" s="65" t="s">
        <v>479</v>
      </c>
    </row>
    <row r="709" spans="1:21" ht="25.5" customHeight="1">
      <c r="A709" s="61" t="str">
        <f t="shared" si="64"/>
        <v> </v>
      </c>
      <c r="B709" s="96" t="s">
        <v>2042</v>
      </c>
      <c r="C709" s="88" t="s">
        <v>2043</v>
      </c>
      <c r="D709" s="67" t="s">
        <v>1175</v>
      </c>
      <c r="E709" s="324" t="s">
        <v>1224</v>
      </c>
      <c r="F709" s="324" t="s">
        <v>832</v>
      </c>
      <c r="G709" s="68" t="s">
        <v>356</v>
      </c>
      <c r="H709" s="246">
        <v>1328</v>
      </c>
      <c r="I709" s="77">
        <v>0.41</v>
      </c>
      <c r="J709" s="241">
        <f t="shared" si="65"/>
        <v>783.5200000000001</v>
      </c>
      <c r="K709" s="267">
        <f>IF(J709=" "," ",IF(J709=0," ",J709/Currency!$C$11))</f>
        <v>805.9247068504425</v>
      </c>
      <c r="L709" s="70">
        <f>IF(J709=" "," ",IF(J709=0," ",$J709*VLOOKUP($L$9,Currency!$A$3:$C$8,3,0)))</f>
        <v>515.2702880441932</v>
      </c>
      <c r="M709" s="63">
        <f t="shared" si="62"/>
        <v>0.46</v>
      </c>
      <c r="N709" s="265">
        <f t="shared" si="63"/>
        <v>717</v>
      </c>
      <c r="O709" s="37"/>
      <c r="P709" s="65" t="s">
        <v>479</v>
      </c>
      <c r="Q709" s="65" t="s">
        <v>479</v>
      </c>
      <c r="R709" s="65" t="s">
        <v>479</v>
      </c>
      <c r="S709" s="65" t="s">
        <v>479</v>
      </c>
      <c r="T709" s="65" t="s">
        <v>479</v>
      </c>
      <c r="U709" s="65" t="s">
        <v>479</v>
      </c>
    </row>
    <row r="710" spans="1:21" ht="25.5" customHeight="1">
      <c r="A710" s="61" t="str">
        <f t="shared" si="64"/>
        <v> </v>
      </c>
      <c r="B710" s="96" t="s">
        <v>2044</v>
      </c>
      <c r="C710" s="88" t="s">
        <v>2045</v>
      </c>
      <c r="D710" s="67" t="s">
        <v>1175</v>
      </c>
      <c r="E710" s="324" t="s">
        <v>1224</v>
      </c>
      <c r="F710" s="324" t="s">
        <v>832</v>
      </c>
      <c r="G710" s="68" t="s">
        <v>356</v>
      </c>
      <c r="H710" s="246">
        <v>1328</v>
      </c>
      <c r="I710" s="77">
        <v>0.41</v>
      </c>
      <c r="J710" s="241">
        <f t="shared" si="65"/>
        <v>783.5200000000001</v>
      </c>
      <c r="K710" s="267">
        <f>IF(J710=" "," ",IF(J710=0," ",J710/Currency!$C$11))</f>
        <v>805.9247068504425</v>
      </c>
      <c r="L710" s="70">
        <f>IF(J710=" "," ",IF(J710=0," ",$J710*VLOOKUP($L$9,Currency!$A$3:$C$8,3,0)))</f>
        <v>515.2702880441932</v>
      </c>
      <c r="M710" s="63">
        <f t="shared" si="62"/>
        <v>0.46</v>
      </c>
      <c r="N710" s="265">
        <f t="shared" si="63"/>
        <v>717</v>
      </c>
      <c r="O710" s="37"/>
      <c r="P710" s="65" t="s">
        <v>479</v>
      </c>
      <c r="Q710" s="65" t="s">
        <v>479</v>
      </c>
      <c r="R710" s="65" t="s">
        <v>479</v>
      </c>
      <c r="S710" s="65" t="s">
        <v>479</v>
      </c>
      <c r="T710" s="65" t="s">
        <v>479</v>
      </c>
      <c r="U710" s="65" t="s">
        <v>479</v>
      </c>
    </row>
    <row r="711" spans="1:21" ht="25.5" customHeight="1">
      <c r="A711" s="61" t="str">
        <f t="shared" si="64"/>
        <v> </v>
      </c>
      <c r="B711" s="96" t="s">
        <v>1538</v>
      </c>
      <c r="C711" s="72" t="s">
        <v>2335</v>
      </c>
      <c r="D711" s="67" t="s">
        <v>1175</v>
      </c>
      <c r="E711" s="324" t="s">
        <v>1224</v>
      </c>
      <c r="F711" s="324" t="s">
        <v>832</v>
      </c>
      <c r="G711" s="68" t="s">
        <v>356</v>
      </c>
      <c r="H711" s="246">
        <v>1335</v>
      </c>
      <c r="I711" s="77">
        <v>0.41</v>
      </c>
      <c r="J711" s="241">
        <f t="shared" si="65"/>
        <v>787.6500000000001</v>
      </c>
      <c r="K711" s="267">
        <f>IF(J711=" "," ",IF(J711=0," ",J711/Currency!$C$11))</f>
        <v>810.1728039498047</v>
      </c>
      <c r="L711" s="70">
        <f>IF(J711=" "," ",IF(J711=0," ",$J711*VLOOKUP($L$9,Currency!$A$3:$C$8,3,0)))</f>
        <v>517.9863211890045</v>
      </c>
      <c r="M711" s="63">
        <f t="shared" si="62"/>
        <v>0.46</v>
      </c>
      <c r="N711" s="265">
        <f t="shared" si="63"/>
        <v>721</v>
      </c>
      <c r="O711" s="37"/>
      <c r="P711" s="65" t="s">
        <v>479</v>
      </c>
      <c r="Q711" s="65" t="s">
        <v>479</v>
      </c>
      <c r="R711" s="65" t="s">
        <v>479</v>
      </c>
      <c r="S711" s="65" t="s">
        <v>479</v>
      </c>
      <c r="T711" s="65" t="s">
        <v>479</v>
      </c>
      <c r="U711" s="65" t="s">
        <v>479</v>
      </c>
    </row>
    <row r="712" spans="1:21" ht="25.5" customHeight="1">
      <c r="A712" s="61" t="str">
        <f t="shared" si="64"/>
        <v> </v>
      </c>
      <c r="B712" s="96" t="s">
        <v>2046</v>
      </c>
      <c r="C712" s="88" t="s">
        <v>1004</v>
      </c>
      <c r="D712" s="67" t="s">
        <v>1175</v>
      </c>
      <c r="E712" s="324" t="s">
        <v>1224</v>
      </c>
      <c r="F712" s="324" t="s">
        <v>832</v>
      </c>
      <c r="G712" s="68" t="s">
        <v>356</v>
      </c>
      <c r="H712" s="246">
        <v>260</v>
      </c>
      <c r="I712" s="77">
        <v>0.41</v>
      </c>
      <c r="J712" s="241">
        <f t="shared" si="65"/>
        <v>153.40000000000003</v>
      </c>
      <c r="K712" s="267">
        <f>IF(J712=" "," ",IF(J712=0," ",J712/Currency!$C$11))</f>
        <v>157.78646369059868</v>
      </c>
      <c r="L712" s="70">
        <f>IF(J712=" "," ",IF(J712=0," ",$J712*VLOOKUP($L$9,Currency!$A$3:$C$8,3,0)))</f>
        <v>100.88123109298964</v>
      </c>
      <c r="M712" s="63">
        <f t="shared" si="62"/>
        <v>0.46</v>
      </c>
      <c r="N712" s="265">
        <f t="shared" si="63"/>
        <v>140</v>
      </c>
      <c r="O712" s="37"/>
      <c r="P712" s="65" t="s">
        <v>479</v>
      </c>
      <c r="Q712" s="65" t="s">
        <v>479</v>
      </c>
      <c r="R712" s="65" t="s">
        <v>479</v>
      </c>
      <c r="S712" s="65" t="s">
        <v>479</v>
      </c>
      <c r="T712" s="65" t="s">
        <v>479</v>
      </c>
      <c r="U712" s="65" t="s">
        <v>479</v>
      </c>
    </row>
    <row r="713" spans="1:21" ht="25.5" customHeight="1">
      <c r="A713" s="61" t="str">
        <f t="shared" si="64"/>
        <v> </v>
      </c>
      <c r="B713" s="96" t="s">
        <v>15</v>
      </c>
      <c r="C713" s="88" t="s">
        <v>16</v>
      </c>
      <c r="D713" s="67" t="s">
        <v>1175</v>
      </c>
      <c r="E713" s="324" t="s">
        <v>1224</v>
      </c>
      <c r="F713" s="324" t="s">
        <v>832</v>
      </c>
      <c r="G713" s="68" t="s">
        <v>356</v>
      </c>
      <c r="H713" s="246">
        <v>16010</v>
      </c>
      <c r="I713" s="77">
        <v>0.41</v>
      </c>
      <c r="J713" s="241">
        <f t="shared" si="65"/>
        <v>9445.900000000001</v>
      </c>
      <c r="K713" s="267">
        <f>IF(J713=" "," ",IF(J713=0," ",J713/Currency!$C$11))</f>
        <v>9716.004937255711</v>
      </c>
      <c r="L713" s="70">
        <f>IF(J713=" "," ",IF(J713=0," ",$J713*VLOOKUP($L$9,Currency!$A$3:$C$8,3,0)))</f>
        <v>6211.955806918323</v>
      </c>
      <c r="M713" s="63">
        <f t="shared" si="62"/>
        <v>0.46</v>
      </c>
      <c r="N713" s="265">
        <f t="shared" si="63"/>
        <v>8645</v>
      </c>
      <c r="O713" s="37"/>
      <c r="P713" s="65" t="s">
        <v>479</v>
      </c>
      <c r="Q713" s="65" t="s">
        <v>479</v>
      </c>
      <c r="R713" s="65" t="s">
        <v>479</v>
      </c>
      <c r="S713" s="65" t="s">
        <v>479</v>
      </c>
      <c r="T713" s="65" t="s">
        <v>479</v>
      </c>
      <c r="U713" s="65" t="s">
        <v>479</v>
      </c>
    </row>
    <row r="714" spans="1:21" ht="25.5" customHeight="1">
      <c r="A714" s="61" t="str">
        <f t="shared" si="64"/>
        <v> </v>
      </c>
      <c r="B714" s="96" t="s">
        <v>17</v>
      </c>
      <c r="C714" s="88" t="s">
        <v>2534</v>
      </c>
      <c r="D714" s="67" t="s">
        <v>1175</v>
      </c>
      <c r="E714" s="324" t="s">
        <v>1224</v>
      </c>
      <c r="F714" s="324" t="s">
        <v>832</v>
      </c>
      <c r="G714" s="68" t="s">
        <v>356</v>
      </c>
      <c r="H714" s="246">
        <v>661</v>
      </c>
      <c r="I714" s="77">
        <v>0.41</v>
      </c>
      <c r="J714" s="241">
        <f t="shared" si="65"/>
        <v>389.99000000000007</v>
      </c>
      <c r="K714" s="267">
        <f>IF(J714=" "," ",IF(J714=0," ",J714/Currency!$C$11))</f>
        <v>401.1417403826374</v>
      </c>
      <c r="L714" s="70">
        <f>IF(J714=" "," ",IF(J714=0," ",$J714*VLOOKUP($L$9,Currency!$A$3:$C$8,3,0)))</f>
        <v>256.4711298171775</v>
      </c>
      <c r="M714" s="63">
        <f t="shared" si="62"/>
        <v>0.46</v>
      </c>
      <c r="N714" s="265">
        <f t="shared" si="63"/>
        <v>357</v>
      </c>
      <c r="O714" s="37"/>
      <c r="P714" s="65" t="s">
        <v>479</v>
      </c>
      <c r="Q714" s="65" t="s">
        <v>479</v>
      </c>
      <c r="R714" s="65" t="s">
        <v>479</v>
      </c>
      <c r="S714" s="65" t="s">
        <v>479</v>
      </c>
      <c r="T714" s="65" t="s">
        <v>479</v>
      </c>
      <c r="U714" s="65" t="s">
        <v>479</v>
      </c>
    </row>
    <row r="715" spans="1:21" ht="25.5" customHeight="1">
      <c r="A715" s="61" t="str">
        <f t="shared" si="64"/>
        <v> </v>
      </c>
      <c r="B715" s="96" t="s">
        <v>1539</v>
      </c>
      <c r="C715" s="72" t="s">
        <v>811</v>
      </c>
      <c r="D715" s="67" t="s">
        <v>1175</v>
      </c>
      <c r="E715" s="324" t="s">
        <v>1224</v>
      </c>
      <c r="F715" s="324" t="s">
        <v>832</v>
      </c>
      <c r="G715" s="68" t="s">
        <v>356</v>
      </c>
      <c r="H715" s="246">
        <v>3070</v>
      </c>
      <c r="I715" s="77">
        <v>0.41</v>
      </c>
      <c r="J715" s="241">
        <f t="shared" si="65"/>
        <v>1811.3000000000002</v>
      </c>
      <c r="K715" s="267">
        <f>IF(J715=" "," ",IF(J715=0," ",J715/Currency!$C$11))</f>
        <v>1863.0940135774536</v>
      </c>
      <c r="L715" s="70">
        <f>IF(J715=" "," ",IF(J715=0," ",$J715*VLOOKUP($L$9,Currency!$A$3:$C$8,3,0)))</f>
        <v>1191.1745363672237</v>
      </c>
      <c r="M715" s="63">
        <f t="shared" si="62"/>
        <v>0.46</v>
      </c>
      <c r="N715" s="265">
        <f t="shared" si="63"/>
        <v>1658</v>
      </c>
      <c r="O715" s="37"/>
      <c r="P715" s="65" t="s">
        <v>479</v>
      </c>
      <c r="Q715" s="65" t="s">
        <v>479</v>
      </c>
      <c r="R715" s="65" t="s">
        <v>479</v>
      </c>
      <c r="S715" s="65" t="s">
        <v>479</v>
      </c>
      <c r="T715" s="65" t="s">
        <v>479</v>
      </c>
      <c r="U715" s="65" t="s">
        <v>479</v>
      </c>
    </row>
    <row r="716" spans="1:21" ht="25.5" customHeight="1">
      <c r="A716" s="61" t="str">
        <f t="shared" si="64"/>
        <v> </v>
      </c>
      <c r="B716" s="96" t="s">
        <v>2535</v>
      </c>
      <c r="C716" s="88" t="s">
        <v>1793</v>
      </c>
      <c r="D716" s="67" t="s">
        <v>1175</v>
      </c>
      <c r="E716" s="324" t="s">
        <v>1224</v>
      </c>
      <c r="F716" s="324" t="s">
        <v>832</v>
      </c>
      <c r="G716" s="68" t="s">
        <v>356</v>
      </c>
      <c r="H716" s="246">
        <v>5332</v>
      </c>
      <c r="I716" s="77">
        <v>0.41</v>
      </c>
      <c r="J716" s="241">
        <f t="shared" si="65"/>
        <v>3145.8800000000006</v>
      </c>
      <c r="K716" s="267">
        <f>IF(J716=" "," ",IF(J716=0," ",J716/Currency!$C$11))</f>
        <v>3235.8362476856623</v>
      </c>
      <c r="L716" s="70">
        <f>IF(J716=" "," ",IF(J716=0," ",$J716*VLOOKUP($L$9,Currency!$A$3:$C$8,3,0)))</f>
        <v>2068.8412468762335</v>
      </c>
      <c r="M716" s="63">
        <f t="shared" si="62"/>
        <v>0.46</v>
      </c>
      <c r="N716" s="265">
        <f t="shared" si="63"/>
        <v>2879</v>
      </c>
      <c r="O716" s="37"/>
      <c r="P716" s="65" t="s">
        <v>479</v>
      </c>
      <c r="Q716" s="65" t="s">
        <v>479</v>
      </c>
      <c r="R716" s="65" t="s">
        <v>479</v>
      </c>
      <c r="S716" s="65" t="s">
        <v>479</v>
      </c>
      <c r="T716" s="65" t="s">
        <v>479</v>
      </c>
      <c r="U716" s="65" t="s">
        <v>479</v>
      </c>
    </row>
    <row r="717" spans="1:21" ht="25.5" customHeight="1">
      <c r="A717" s="61" t="str">
        <f t="shared" si="64"/>
        <v> </v>
      </c>
      <c r="B717" s="96" t="s">
        <v>1540</v>
      </c>
      <c r="C717" s="72" t="s">
        <v>1928</v>
      </c>
      <c r="D717" s="67" t="s">
        <v>1175</v>
      </c>
      <c r="E717" s="324" t="s">
        <v>1224</v>
      </c>
      <c r="F717" s="324" t="s">
        <v>832</v>
      </c>
      <c r="G717" s="68" t="s">
        <v>356</v>
      </c>
      <c r="H717" s="246">
        <v>233581</v>
      </c>
      <c r="I717" s="77">
        <v>0.41</v>
      </c>
      <c r="J717" s="241">
        <f t="shared" si="65"/>
        <v>137812.79</v>
      </c>
      <c r="K717" s="267">
        <f>IF(J717=" "," ",IF(J717=0," ",J717/Currency!$C$11))</f>
        <v>141753.53836659124</v>
      </c>
      <c r="L717" s="70">
        <f>IF(J717=" "," ",IF(J717=0," ",$J717*VLOOKUP($L$9,Currency!$A$3:$C$8,3,0)))</f>
        <v>90630.53399973696</v>
      </c>
      <c r="M717" s="63">
        <f t="shared" si="62"/>
        <v>0.46</v>
      </c>
      <c r="N717" s="265">
        <f t="shared" si="63"/>
        <v>126134</v>
      </c>
      <c r="O717" s="37"/>
      <c r="P717" s="65" t="s">
        <v>479</v>
      </c>
      <c r="Q717" s="65" t="s">
        <v>479</v>
      </c>
      <c r="R717" s="65" t="s">
        <v>479</v>
      </c>
      <c r="S717" s="65" t="s">
        <v>479</v>
      </c>
      <c r="T717" s="65" t="s">
        <v>479</v>
      </c>
      <c r="U717" s="65" t="s">
        <v>479</v>
      </c>
    </row>
    <row r="718" spans="1:21" ht="25.5" customHeight="1">
      <c r="A718" s="61" t="str">
        <f t="shared" si="64"/>
        <v> </v>
      </c>
      <c r="B718" s="96" t="s">
        <v>1794</v>
      </c>
      <c r="C718" s="88" t="s">
        <v>1795</v>
      </c>
      <c r="D718" s="67" t="s">
        <v>1175</v>
      </c>
      <c r="E718" s="324" t="s">
        <v>1224</v>
      </c>
      <c r="F718" s="324" t="s">
        <v>832</v>
      </c>
      <c r="G718" s="68" t="s">
        <v>356</v>
      </c>
      <c r="H718" s="246">
        <v>9337</v>
      </c>
      <c r="I718" s="77">
        <v>0.41</v>
      </c>
      <c r="J718" s="241">
        <f t="shared" si="65"/>
        <v>5508.830000000001</v>
      </c>
      <c r="K718" s="267">
        <f>IF(J718=" "," ",IF(J718=0," ",J718/Currency!$C$11))</f>
        <v>5666.354659535076</v>
      </c>
      <c r="L718" s="70">
        <f>IF(J718=" "," ",IF(J718=0," ",$J718*VLOOKUP($L$9,Currency!$A$3:$C$8,3,0)))</f>
        <v>3622.8002104432467</v>
      </c>
      <c r="M718" s="63">
        <f t="shared" si="62"/>
        <v>0.46</v>
      </c>
      <c r="N718" s="265">
        <f t="shared" si="63"/>
        <v>5042</v>
      </c>
      <c r="O718" s="37"/>
      <c r="P718" s="65" t="s">
        <v>479</v>
      </c>
      <c r="Q718" s="65" t="s">
        <v>479</v>
      </c>
      <c r="R718" s="65" t="s">
        <v>479</v>
      </c>
      <c r="S718" s="65" t="s">
        <v>479</v>
      </c>
      <c r="T718" s="65" t="s">
        <v>479</v>
      </c>
      <c r="U718" s="65" t="s">
        <v>479</v>
      </c>
    </row>
    <row r="719" spans="1:21" ht="25.5" customHeight="1">
      <c r="A719" s="61" t="str">
        <f t="shared" si="64"/>
        <v> </v>
      </c>
      <c r="B719" s="96" t="s">
        <v>1541</v>
      </c>
      <c r="C719" s="72" t="s">
        <v>812</v>
      </c>
      <c r="D719" s="67" t="s">
        <v>1175</v>
      </c>
      <c r="E719" s="324" t="s">
        <v>1224</v>
      </c>
      <c r="F719" s="324" t="s">
        <v>832</v>
      </c>
      <c r="G719" s="68" t="s">
        <v>356</v>
      </c>
      <c r="H719" s="246">
        <v>9343</v>
      </c>
      <c r="I719" s="77">
        <v>0.41</v>
      </c>
      <c r="J719" s="241">
        <f t="shared" si="65"/>
        <v>5512.370000000001</v>
      </c>
      <c r="K719" s="267">
        <f>IF(J719=" "," ",IF(J719=0," ",J719/Currency!$C$11))</f>
        <v>5669.995885620244</v>
      </c>
      <c r="L719" s="70">
        <f>IF(J719=" "," ",IF(J719=0," ",$J719*VLOOKUP($L$9,Currency!$A$3:$C$8,3,0)))</f>
        <v>3625.128238853085</v>
      </c>
      <c r="M719" s="63">
        <f aca="true" t="shared" si="66" ref="M719:M782">IF($H719=0," ",IF(H719=" "," ",IF(E719="A",46%,IF($E719="B",51%,IF($E719="C",51%,IF($E719="D",10%,0))))))</f>
        <v>0.46</v>
      </c>
      <c r="N719" s="265">
        <f t="shared" si="63"/>
        <v>5045</v>
      </c>
      <c r="O719" s="37"/>
      <c r="P719" s="65" t="s">
        <v>479</v>
      </c>
      <c r="Q719" s="65" t="s">
        <v>479</v>
      </c>
      <c r="R719" s="65" t="s">
        <v>479</v>
      </c>
      <c r="S719" s="65" t="s">
        <v>479</v>
      </c>
      <c r="T719" s="65" t="s">
        <v>479</v>
      </c>
      <c r="U719" s="65" t="s">
        <v>479</v>
      </c>
    </row>
    <row r="720" spans="1:21" ht="25.5" customHeight="1">
      <c r="A720" s="61" t="str">
        <f t="shared" si="64"/>
        <v> </v>
      </c>
      <c r="B720" s="96" t="s">
        <v>1796</v>
      </c>
      <c r="C720" s="88" t="s">
        <v>1797</v>
      </c>
      <c r="D720" s="67" t="s">
        <v>1175</v>
      </c>
      <c r="E720" s="324" t="s">
        <v>1224</v>
      </c>
      <c r="F720" s="324" t="s">
        <v>832</v>
      </c>
      <c r="G720" s="68" t="s">
        <v>356</v>
      </c>
      <c r="H720" s="246">
        <v>33362</v>
      </c>
      <c r="I720" s="77">
        <v>0.41</v>
      </c>
      <c r="J720" s="241">
        <f t="shared" si="65"/>
        <v>19683.58</v>
      </c>
      <c r="K720" s="267">
        <f>IF(J720=" "," ",IF(J720=0," ",J720/Currency!$C$11))</f>
        <v>20246.430775560588</v>
      </c>
      <c r="L720" s="70">
        <f>IF(J720=" "," ",IF(J720=0," ",$J720*VLOOKUP($L$9,Currency!$A$3:$C$8,3,0)))</f>
        <v>12944.61396817046</v>
      </c>
      <c r="M720" s="63">
        <f t="shared" si="66"/>
        <v>0.46</v>
      </c>
      <c r="N720" s="265">
        <f t="shared" si="63"/>
        <v>18015</v>
      </c>
      <c r="O720" s="37"/>
      <c r="P720" s="65" t="s">
        <v>479</v>
      </c>
      <c r="Q720" s="65" t="s">
        <v>479</v>
      </c>
      <c r="R720" s="65" t="s">
        <v>479</v>
      </c>
      <c r="S720" s="65" t="s">
        <v>479</v>
      </c>
      <c r="T720" s="65" t="s">
        <v>479</v>
      </c>
      <c r="U720" s="65" t="s">
        <v>479</v>
      </c>
    </row>
    <row r="721" spans="1:21" ht="25.5" customHeight="1">
      <c r="A721" s="61" t="str">
        <f t="shared" si="64"/>
        <v> </v>
      </c>
      <c r="B721" s="96" t="s">
        <v>1542</v>
      </c>
      <c r="C721" s="72" t="s">
        <v>19</v>
      </c>
      <c r="D721" s="67" t="s">
        <v>1175</v>
      </c>
      <c r="E721" s="324" t="s">
        <v>1224</v>
      </c>
      <c r="F721" s="324" t="s">
        <v>832</v>
      </c>
      <c r="G721" s="68" t="s">
        <v>356</v>
      </c>
      <c r="H721" s="246">
        <v>33369</v>
      </c>
      <c r="I721" s="77">
        <v>0.41</v>
      </c>
      <c r="J721" s="241">
        <f t="shared" si="65"/>
        <v>19687.710000000003</v>
      </c>
      <c r="K721" s="267">
        <f>IF(J721=" "," ",IF(J721=0," ",J721/Currency!$C$11))</f>
        <v>20250.67887265995</v>
      </c>
      <c r="L721" s="70">
        <f>IF(J721=" "," ",IF(J721=0," ",$J721*VLOOKUP($L$9,Currency!$A$3:$C$8,3,0)))</f>
        <v>12947.330001315273</v>
      </c>
      <c r="M721" s="63">
        <f t="shared" si="66"/>
        <v>0.46</v>
      </c>
      <c r="N721" s="265">
        <f t="shared" si="63"/>
        <v>18019</v>
      </c>
      <c r="O721" s="37"/>
      <c r="P721" s="65" t="s">
        <v>479</v>
      </c>
      <c r="Q721" s="65" t="s">
        <v>479</v>
      </c>
      <c r="R721" s="65" t="s">
        <v>479</v>
      </c>
      <c r="S721" s="65" t="s">
        <v>479</v>
      </c>
      <c r="T721" s="65" t="s">
        <v>479</v>
      </c>
      <c r="U721" s="65" t="s">
        <v>479</v>
      </c>
    </row>
    <row r="722" spans="1:21" ht="25.5" customHeight="1">
      <c r="A722" s="61" t="str">
        <f t="shared" si="64"/>
        <v> </v>
      </c>
      <c r="B722" s="96" t="s">
        <v>2328</v>
      </c>
      <c r="C722" s="88" t="s">
        <v>1135</v>
      </c>
      <c r="D722" s="67" t="s">
        <v>1175</v>
      </c>
      <c r="E722" s="324" t="s">
        <v>1224</v>
      </c>
      <c r="F722" s="324" t="s">
        <v>832</v>
      </c>
      <c r="G722" s="68" t="s">
        <v>356</v>
      </c>
      <c r="H722" s="246">
        <v>53383</v>
      </c>
      <c r="I722" s="77">
        <v>0.41</v>
      </c>
      <c r="J722" s="241">
        <f t="shared" si="65"/>
        <v>31495.970000000005</v>
      </c>
      <c r="K722" s="267">
        <f>IF(J722=" "," ",IF(J722=0," ",J722/Currency!$C$11))</f>
        <v>32396.595350750882</v>
      </c>
      <c r="L722" s="70">
        <f>IF(J722=" "," ",IF(J722=0," ",$J722*VLOOKUP($L$9,Currency!$A$3:$C$8,3,0)))</f>
        <v>20712.856767065634</v>
      </c>
      <c r="M722" s="63">
        <f t="shared" si="66"/>
        <v>0.46</v>
      </c>
      <c r="N722" s="265">
        <f t="shared" si="63"/>
        <v>28827</v>
      </c>
      <c r="O722" s="37"/>
      <c r="P722" s="65" t="s">
        <v>479</v>
      </c>
      <c r="Q722" s="65" t="s">
        <v>479</v>
      </c>
      <c r="R722" s="65" t="s">
        <v>479</v>
      </c>
      <c r="S722" s="65" t="s">
        <v>479</v>
      </c>
      <c r="T722" s="65" t="s">
        <v>479</v>
      </c>
      <c r="U722" s="65" t="s">
        <v>479</v>
      </c>
    </row>
    <row r="723" spans="1:21" ht="25.5" customHeight="1">
      <c r="A723" s="61" t="str">
        <f t="shared" si="64"/>
        <v> </v>
      </c>
      <c r="B723" s="96" t="s">
        <v>1543</v>
      </c>
      <c r="C723" s="72" t="s">
        <v>20</v>
      </c>
      <c r="D723" s="67" t="s">
        <v>1175</v>
      </c>
      <c r="E723" s="324" t="s">
        <v>1224</v>
      </c>
      <c r="F723" s="324" t="s">
        <v>832</v>
      </c>
      <c r="G723" s="68" t="s">
        <v>356</v>
      </c>
      <c r="H723" s="246">
        <v>53390</v>
      </c>
      <c r="I723" s="77">
        <v>0.41</v>
      </c>
      <c r="J723" s="241">
        <f t="shared" si="65"/>
        <v>31500.100000000006</v>
      </c>
      <c r="K723" s="267">
        <f>IF(J723=" "," ",IF(J723=0," ",J723/Currency!$C$11))</f>
        <v>32400.843447850246</v>
      </c>
      <c r="L723" s="70">
        <f>IF(J723=" "," ",IF(J723=0," ",$J723*VLOOKUP($L$9,Currency!$A$3:$C$8,3,0)))</f>
        <v>20715.572800210448</v>
      </c>
      <c r="M723" s="63">
        <f t="shared" si="66"/>
        <v>0.46</v>
      </c>
      <c r="N723" s="265">
        <f t="shared" si="63"/>
        <v>28831</v>
      </c>
      <c r="O723" s="37"/>
      <c r="P723" s="65" t="s">
        <v>479</v>
      </c>
      <c r="Q723" s="65" t="s">
        <v>479</v>
      </c>
      <c r="R723" s="65" t="s">
        <v>479</v>
      </c>
      <c r="S723" s="65" t="s">
        <v>479</v>
      </c>
      <c r="T723" s="65" t="s">
        <v>479</v>
      </c>
      <c r="U723" s="65" t="s">
        <v>479</v>
      </c>
    </row>
    <row r="724" spans="1:21" ht="25.5" customHeight="1">
      <c r="A724" s="61" t="str">
        <f t="shared" si="64"/>
        <v> </v>
      </c>
      <c r="B724" s="96" t="s">
        <v>1798</v>
      </c>
      <c r="C724" s="88" t="s">
        <v>354</v>
      </c>
      <c r="D724" s="67" t="s">
        <v>1175</v>
      </c>
      <c r="E724" s="324" t="s">
        <v>1224</v>
      </c>
      <c r="F724" s="324" t="s">
        <v>832</v>
      </c>
      <c r="G724" s="68" t="s">
        <v>356</v>
      </c>
      <c r="H724" s="246">
        <v>661</v>
      </c>
      <c r="I724" s="77">
        <v>0.41</v>
      </c>
      <c r="J724" s="241">
        <f t="shared" si="65"/>
        <v>389.99000000000007</v>
      </c>
      <c r="K724" s="267">
        <f>IF(J724=" "," ",IF(J724=0," ",J724/Currency!$C$11))</f>
        <v>401.1417403826374</v>
      </c>
      <c r="L724" s="70">
        <f>IF(J724=" "," ",IF(J724=0," ",$J724*VLOOKUP($L$9,Currency!$A$3:$C$8,3,0)))</f>
        <v>256.4711298171775</v>
      </c>
      <c r="M724" s="63">
        <f t="shared" si="66"/>
        <v>0.46</v>
      </c>
      <c r="N724" s="265">
        <f t="shared" si="63"/>
        <v>357</v>
      </c>
      <c r="O724" s="37"/>
      <c r="P724" s="65" t="s">
        <v>479</v>
      </c>
      <c r="Q724" s="65" t="s">
        <v>479</v>
      </c>
      <c r="R724" s="65" t="s">
        <v>479</v>
      </c>
      <c r="S724" s="65" t="s">
        <v>479</v>
      </c>
      <c r="T724" s="65" t="s">
        <v>479</v>
      </c>
      <c r="U724" s="65" t="s">
        <v>479</v>
      </c>
    </row>
    <row r="725" spans="1:21" ht="25.5" customHeight="1">
      <c r="A725" s="61" t="str">
        <f t="shared" si="64"/>
        <v> </v>
      </c>
      <c r="B725" s="96" t="s">
        <v>355</v>
      </c>
      <c r="C725" s="88" t="s">
        <v>652</v>
      </c>
      <c r="D725" s="67" t="s">
        <v>1175</v>
      </c>
      <c r="E725" s="324" t="s">
        <v>1224</v>
      </c>
      <c r="F725" s="324" t="s">
        <v>832</v>
      </c>
      <c r="G725" s="68" t="s">
        <v>356</v>
      </c>
      <c r="H725" s="246">
        <v>5332</v>
      </c>
      <c r="I725" s="77">
        <v>0.41</v>
      </c>
      <c r="J725" s="241">
        <f t="shared" si="65"/>
        <v>3145.8800000000006</v>
      </c>
      <c r="K725" s="267">
        <f>IF(J725=" "," ",IF(J725=0," ",J725/Currency!$C$11))</f>
        <v>3235.8362476856623</v>
      </c>
      <c r="L725" s="70">
        <f>IF(J725=" "," ",IF(J725=0," ",$J725*VLOOKUP($L$9,Currency!$A$3:$C$8,3,0)))</f>
        <v>2068.8412468762335</v>
      </c>
      <c r="M725" s="63">
        <f t="shared" si="66"/>
        <v>0.46</v>
      </c>
      <c r="N725" s="265">
        <f t="shared" si="63"/>
        <v>2879</v>
      </c>
      <c r="O725" s="37"/>
      <c r="P725" s="65" t="s">
        <v>479</v>
      </c>
      <c r="Q725" s="65" t="s">
        <v>479</v>
      </c>
      <c r="R725" s="65" t="s">
        <v>479</v>
      </c>
      <c r="S725" s="65" t="s">
        <v>479</v>
      </c>
      <c r="T725" s="65" t="s">
        <v>479</v>
      </c>
      <c r="U725" s="65" t="s">
        <v>479</v>
      </c>
    </row>
    <row r="726" spans="1:21" ht="25.5" customHeight="1">
      <c r="A726" s="61" t="str">
        <f t="shared" si="64"/>
        <v> </v>
      </c>
      <c r="B726" s="96" t="s">
        <v>653</v>
      </c>
      <c r="C726" s="88" t="s">
        <v>348</v>
      </c>
      <c r="D726" s="67" t="s">
        <v>1175</v>
      </c>
      <c r="E726" s="324" t="s">
        <v>1224</v>
      </c>
      <c r="F726" s="324" t="s">
        <v>832</v>
      </c>
      <c r="G726" s="68" t="s">
        <v>356</v>
      </c>
      <c r="H726" s="246">
        <v>9337</v>
      </c>
      <c r="I726" s="77">
        <v>0.41</v>
      </c>
      <c r="J726" s="241">
        <f t="shared" si="65"/>
        <v>5508.830000000001</v>
      </c>
      <c r="K726" s="267">
        <f>IF(J726=" "," ",IF(J726=0," ",J726/Currency!$C$11))</f>
        <v>5666.354659535076</v>
      </c>
      <c r="L726" s="70">
        <f>IF(J726=" "," ",IF(J726=0," ",$J726*VLOOKUP($L$9,Currency!$A$3:$C$8,3,0)))</f>
        <v>3622.8002104432467</v>
      </c>
      <c r="M726" s="63">
        <f t="shared" si="66"/>
        <v>0.46</v>
      </c>
      <c r="N726" s="265">
        <f t="shared" si="63"/>
        <v>5042</v>
      </c>
      <c r="O726" s="37"/>
      <c r="P726" s="65" t="s">
        <v>479</v>
      </c>
      <c r="Q726" s="65" t="s">
        <v>479</v>
      </c>
      <c r="R726" s="65" t="s">
        <v>479</v>
      </c>
      <c r="S726" s="65" t="s">
        <v>479</v>
      </c>
      <c r="T726" s="65" t="s">
        <v>479</v>
      </c>
      <c r="U726" s="65" t="s">
        <v>479</v>
      </c>
    </row>
    <row r="727" spans="1:21" ht="25.5" customHeight="1">
      <c r="A727" s="61" t="str">
        <f t="shared" si="64"/>
        <v> </v>
      </c>
      <c r="B727" s="96" t="s">
        <v>349</v>
      </c>
      <c r="C727" s="88" t="s">
        <v>2811</v>
      </c>
      <c r="D727" s="67" t="s">
        <v>1175</v>
      </c>
      <c r="E727" s="324" t="s">
        <v>1224</v>
      </c>
      <c r="F727" s="324" t="s">
        <v>832</v>
      </c>
      <c r="G727" s="68" t="s">
        <v>356</v>
      </c>
      <c r="H727" s="246">
        <v>33362</v>
      </c>
      <c r="I727" s="77">
        <v>0.41</v>
      </c>
      <c r="J727" s="241">
        <f t="shared" si="65"/>
        <v>19683.58</v>
      </c>
      <c r="K727" s="267">
        <f>IF(J727=" "," ",IF(J727=0," ",J727/Currency!$C$11))</f>
        <v>20246.430775560588</v>
      </c>
      <c r="L727" s="70">
        <f>IF(J727=" "," ",IF(J727=0," ",$J727*VLOOKUP($L$9,Currency!$A$3:$C$8,3,0)))</f>
        <v>12944.61396817046</v>
      </c>
      <c r="M727" s="63">
        <f t="shared" si="66"/>
        <v>0.46</v>
      </c>
      <c r="N727" s="265">
        <f t="shared" si="63"/>
        <v>18015</v>
      </c>
      <c r="O727" s="37"/>
      <c r="P727" s="65" t="s">
        <v>479</v>
      </c>
      <c r="Q727" s="65" t="s">
        <v>479</v>
      </c>
      <c r="R727" s="65" t="s">
        <v>479</v>
      </c>
      <c r="S727" s="65" t="s">
        <v>479</v>
      </c>
      <c r="T727" s="65" t="s">
        <v>479</v>
      </c>
      <c r="U727" s="65" t="s">
        <v>479</v>
      </c>
    </row>
    <row r="728" spans="1:21" ht="25.5" customHeight="1">
      <c r="A728" s="61" t="str">
        <f t="shared" si="64"/>
        <v> </v>
      </c>
      <c r="B728" s="96" t="s">
        <v>1136</v>
      </c>
      <c r="C728" s="72" t="s">
        <v>1564</v>
      </c>
      <c r="D728" s="67" t="s">
        <v>1175</v>
      </c>
      <c r="E728" s="324" t="s">
        <v>1224</v>
      </c>
      <c r="F728" s="324" t="s">
        <v>832</v>
      </c>
      <c r="G728" s="68" t="s">
        <v>356</v>
      </c>
      <c r="H728" s="246">
        <v>4398</v>
      </c>
      <c r="I728" s="77">
        <v>0.41</v>
      </c>
      <c r="J728" s="241">
        <f t="shared" si="65"/>
        <v>2594.82</v>
      </c>
      <c r="K728" s="267">
        <f>IF(J728=" "," ",IF(J728=0," ",J728/Currency!$C$11))</f>
        <v>2669.018720427896</v>
      </c>
      <c r="L728" s="70">
        <f>IF(J728=" "," ",IF(J728=0," ",$J728*VLOOKUP($L$9,Currency!$A$3:$C$8,3,0)))</f>
        <v>1706.4448244114167</v>
      </c>
      <c r="M728" s="63">
        <f t="shared" si="66"/>
        <v>0.46</v>
      </c>
      <c r="N728" s="265">
        <f t="shared" si="63"/>
        <v>2375</v>
      </c>
      <c r="O728" s="37"/>
      <c r="P728" s="65" t="s">
        <v>479</v>
      </c>
      <c r="Q728" s="65" t="s">
        <v>479</v>
      </c>
      <c r="R728" s="65" t="s">
        <v>479</v>
      </c>
      <c r="S728" s="65" t="s">
        <v>479</v>
      </c>
      <c r="T728" s="65" t="s">
        <v>479</v>
      </c>
      <c r="U728" s="65" t="s">
        <v>479</v>
      </c>
    </row>
    <row r="729" spans="1:21" ht="25.5" customHeight="1">
      <c r="A729" s="61" t="str">
        <f t="shared" si="64"/>
        <v> </v>
      </c>
      <c r="B729" s="96" t="s">
        <v>2773</v>
      </c>
      <c r="C729" s="72" t="s">
        <v>4</v>
      </c>
      <c r="D729" s="67" t="s">
        <v>1175</v>
      </c>
      <c r="E729" s="324" t="s">
        <v>1224</v>
      </c>
      <c r="F729" s="324" t="s">
        <v>832</v>
      </c>
      <c r="G729" s="68" t="s">
        <v>356</v>
      </c>
      <c r="H729" s="246">
        <v>7334</v>
      </c>
      <c r="I729" s="77">
        <v>0.41</v>
      </c>
      <c r="J729" s="241">
        <f t="shared" si="65"/>
        <v>4327.06</v>
      </c>
      <c r="K729" s="267">
        <f>IF(J729=" "," ",IF(J729=0," ",J729/Currency!$C$11))</f>
        <v>4450.792018103271</v>
      </c>
      <c r="L729" s="70">
        <f>IF(J729=" "," ",IF(J729=0," ",$J729*VLOOKUP($L$9,Currency!$A$3:$C$8,3,0)))</f>
        <v>2845.6267262922534</v>
      </c>
      <c r="M729" s="63">
        <f t="shared" si="66"/>
        <v>0.46</v>
      </c>
      <c r="N729" s="265">
        <f aca="true" t="shared" si="67" ref="N729:N754">IF(M729=" "," ",IF(M729=0," ",ROUND(H729*(1-M729),0)))</f>
        <v>3960</v>
      </c>
      <c r="O729" s="37"/>
      <c r="P729" s="65" t="s">
        <v>479</v>
      </c>
      <c r="Q729" s="65" t="s">
        <v>479</v>
      </c>
      <c r="R729" s="65" t="s">
        <v>479</v>
      </c>
      <c r="S729" s="65" t="s">
        <v>479</v>
      </c>
      <c r="T729" s="65" t="s">
        <v>479</v>
      </c>
      <c r="U729" s="65" t="s">
        <v>479</v>
      </c>
    </row>
    <row r="730" spans="1:21" ht="25.5" customHeight="1">
      <c r="A730" s="61" t="str">
        <f t="shared" si="64"/>
        <v> </v>
      </c>
      <c r="B730" s="96" t="s">
        <v>5</v>
      </c>
      <c r="C730" s="72" t="s">
        <v>2035</v>
      </c>
      <c r="D730" s="67" t="s">
        <v>1175</v>
      </c>
      <c r="E730" s="324" t="s">
        <v>1224</v>
      </c>
      <c r="F730" s="324" t="s">
        <v>832</v>
      </c>
      <c r="G730" s="68" t="s">
        <v>356</v>
      </c>
      <c r="H730" s="246">
        <v>12006</v>
      </c>
      <c r="I730" s="77">
        <v>0.41</v>
      </c>
      <c r="J730" s="241">
        <f t="shared" si="65"/>
        <v>7083.540000000001</v>
      </c>
      <c r="K730" s="267">
        <f>IF(J730=" "," ",IF(J730=0," ",J730/Currency!$C$11))</f>
        <v>7286.0933964204905</v>
      </c>
      <c r="L730" s="70">
        <f>IF(J730=" "," ",IF(J730=0," ",$J730*VLOOKUP($L$9,Currency!$A$3:$C$8,3,0)))</f>
        <v>4658.384848086283</v>
      </c>
      <c r="M730" s="63">
        <f t="shared" si="66"/>
        <v>0.46</v>
      </c>
      <c r="N730" s="265">
        <f t="shared" si="67"/>
        <v>6483</v>
      </c>
      <c r="O730" s="37"/>
      <c r="P730" s="65" t="s">
        <v>479</v>
      </c>
      <c r="Q730" s="65" t="s">
        <v>479</v>
      </c>
      <c r="R730" s="65" t="s">
        <v>479</v>
      </c>
      <c r="S730" s="65" t="s">
        <v>479</v>
      </c>
      <c r="T730" s="65" t="s">
        <v>479</v>
      </c>
      <c r="U730" s="65" t="s">
        <v>479</v>
      </c>
    </row>
    <row r="731" spans="1:21" ht="25.5" customHeight="1">
      <c r="A731" s="61" t="str">
        <f t="shared" si="64"/>
        <v> </v>
      </c>
      <c r="B731" s="96" t="s">
        <v>2036</v>
      </c>
      <c r="C731" s="72" t="s">
        <v>2037</v>
      </c>
      <c r="D731" s="67" t="s">
        <v>1175</v>
      </c>
      <c r="E731" s="324" t="s">
        <v>1224</v>
      </c>
      <c r="F731" s="324" t="s">
        <v>832</v>
      </c>
      <c r="G731" s="68" t="s">
        <v>356</v>
      </c>
      <c r="H731" s="246">
        <v>45375</v>
      </c>
      <c r="I731" s="77">
        <v>0.41</v>
      </c>
      <c r="J731" s="241">
        <f t="shared" si="65"/>
        <v>26771.250000000004</v>
      </c>
      <c r="K731" s="267">
        <f>IF(J731=" "," ",IF(J731=0," ",J731/Currency!$C$11))</f>
        <v>27536.77226908044</v>
      </c>
      <c r="L731" s="70">
        <f>IF(J731=" "," ",IF(J731=0," ",$J731*VLOOKUP($L$9,Currency!$A$3:$C$8,3,0)))</f>
        <v>17605.714849401556</v>
      </c>
      <c r="M731" s="63">
        <f t="shared" si="66"/>
        <v>0.46</v>
      </c>
      <c r="N731" s="265">
        <f t="shared" si="67"/>
        <v>24503</v>
      </c>
      <c r="O731" s="37"/>
      <c r="P731" s="65" t="s">
        <v>479</v>
      </c>
      <c r="Q731" s="65" t="s">
        <v>479</v>
      </c>
      <c r="R731" s="65" t="s">
        <v>479</v>
      </c>
      <c r="S731" s="65" t="s">
        <v>479</v>
      </c>
      <c r="T731" s="65" t="s">
        <v>479</v>
      </c>
      <c r="U731" s="65" t="s">
        <v>479</v>
      </c>
    </row>
    <row r="732" spans="1:21" ht="25.5" customHeight="1">
      <c r="A732" s="61" t="str">
        <f aca="true" t="shared" si="68" ref="A732:A752">IF(P732="X","C",IF(Q732="X","C",IF(R732="X","C",IF(S732="X","C",IF(T732="X","C",IF(U732="X","C"," "))))))</f>
        <v> </v>
      </c>
      <c r="B732" s="96" t="s">
        <v>2038</v>
      </c>
      <c r="C732" s="72" t="s">
        <v>2039</v>
      </c>
      <c r="D732" s="67" t="s">
        <v>1175</v>
      </c>
      <c r="E732" s="324" t="s">
        <v>1224</v>
      </c>
      <c r="F732" s="324" t="s">
        <v>832</v>
      </c>
      <c r="G732" s="68" t="s">
        <v>356</v>
      </c>
      <c r="H732" s="246">
        <v>66731</v>
      </c>
      <c r="I732" s="77">
        <v>0.41</v>
      </c>
      <c r="J732" s="241">
        <f t="shared" si="65"/>
        <v>39371.29000000001</v>
      </c>
      <c r="K732" s="267">
        <f>IF(J732=" "," ",IF(J732=0," ",J732/Currency!$C$11))</f>
        <v>40497.10964822054</v>
      </c>
      <c r="L732" s="70">
        <f>IF(J732=" "," ",IF(J732=0," ",$J732*VLOOKUP($L$9,Currency!$A$3:$C$8,3,0)))</f>
        <v>25891.943969485736</v>
      </c>
      <c r="M732" s="63">
        <f t="shared" si="66"/>
        <v>0.46</v>
      </c>
      <c r="N732" s="265">
        <f t="shared" si="67"/>
        <v>36035</v>
      </c>
      <c r="O732" s="37"/>
      <c r="P732" s="65" t="s">
        <v>479</v>
      </c>
      <c r="Q732" s="65" t="s">
        <v>479</v>
      </c>
      <c r="R732" s="65" t="s">
        <v>479</v>
      </c>
      <c r="S732" s="65" t="s">
        <v>479</v>
      </c>
      <c r="T732" s="65" t="s">
        <v>479</v>
      </c>
      <c r="U732" s="65" t="s">
        <v>479</v>
      </c>
    </row>
    <row r="733" spans="1:21" ht="25.5" customHeight="1">
      <c r="A733" s="61" t="str">
        <f t="shared" si="68"/>
        <v> </v>
      </c>
      <c r="B733" s="96" t="s">
        <v>2040</v>
      </c>
      <c r="C733" s="72" t="s">
        <v>125</v>
      </c>
      <c r="D733" s="67" t="s">
        <v>1175</v>
      </c>
      <c r="E733" s="324" t="s">
        <v>1224</v>
      </c>
      <c r="F733" s="324" t="s">
        <v>832</v>
      </c>
      <c r="G733" s="68" t="s">
        <v>356</v>
      </c>
      <c r="H733" s="246">
        <v>246921</v>
      </c>
      <c r="I733" s="77">
        <v>0.41</v>
      </c>
      <c r="J733" s="241">
        <f t="shared" si="65"/>
        <v>145683.39</v>
      </c>
      <c r="K733" s="267">
        <f>IF(J733=" "," ",IF(J733=0," ",J733/Currency!$C$11))</f>
        <v>149849.19769594737</v>
      </c>
      <c r="L733" s="70">
        <f>IF(J733=" "," ",IF(J733=0," ",$J733*VLOOKUP($L$9,Currency!$A$3:$C$8,3,0)))</f>
        <v>95806.51716427728</v>
      </c>
      <c r="M733" s="63">
        <f t="shared" si="66"/>
        <v>0.46</v>
      </c>
      <c r="N733" s="265">
        <f t="shared" si="67"/>
        <v>133337</v>
      </c>
      <c r="O733" s="37"/>
      <c r="P733" s="65" t="s">
        <v>479</v>
      </c>
      <c r="Q733" s="65" t="s">
        <v>479</v>
      </c>
      <c r="R733" s="65" t="s">
        <v>479</v>
      </c>
      <c r="S733" s="65" t="s">
        <v>479</v>
      </c>
      <c r="T733" s="65" t="s">
        <v>479</v>
      </c>
      <c r="U733" s="65" t="s">
        <v>479</v>
      </c>
    </row>
    <row r="734" spans="1:21" ht="25.5" customHeight="1">
      <c r="A734" s="61" t="str">
        <f t="shared" si="68"/>
        <v> </v>
      </c>
      <c r="B734" s="96" t="s">
        <v>2389</v>
      </c>
      <c r="C734" s="88" t="s">
        <v>2390</v>
      </c>
      <c r="D734" s="67" t="s">
        <v>1175</v>
      </c>
      <c r="E734" s="324" t="s">
        <v>1224</v>
      </c>
      <c r="F734" s="324" t="s">
        <v>832</v>
      </c>
      <c r="G734" s="68" t="s">
        <v>356</v>
      </c>
      <c r="H734" s="246">
        <v>4004</v>
      </c>
      <c r="I734" s="77">
        <v>0.41</v>
      </c>
      <c r="J734" s="241">
        <f t="shared" si="65"/>
        <v>2362.36</v>
      </c>
      <c r="K734" s="267">
        <f>IF(J734=" "," ",IF(J734=0," ",J734/Currency!$C$11))</f>
        <v>2429.9115408352195</v>
      </c>
      <c r="L734" s="70">
        <f>IF(J734=" "," ",IF(J734=0," ",$J734*VLOOKUP($L$9,Currency!$A$3:$C$8,3,0)))</f>
        <v>1553.57095883204</v>
      </c>
      <c r="M734" s="63">
        <f t="shared" si="66"/>
        <v>0.46</v>
      </c>
      <c r="N734" s="265">
        <f t="shared" si="67"/>
        <v>2162</v>
      </c>
      <c r="O734" s="37"/>
      <c r="P734" s="65" t="s">
        <v>479</v>
      </c>
      <c r="Q734" s="65" t="s">
        <v>479</v>
      </c>
      <c r="R734" s="65" t="s">
        <v>479</v>
      </c>
      <c r="S734" s="65" t="s">
        <v>479</v>
      </c>
      <c r="T734" s="65" t="s">
        <v>479</v>
      </c>
      <c r="U734" s="65" t="s">
        <v>479</v>
      </c>
    </row>
    <row r="735" spans="1:21" ht="25.5" customHeight="1">
      <c r="A735" s="61" t="str">
        <f t="shared" si="68"/>
        <v> </v>
      </c>
      <c r="B735" s="96" t="s">
        <v>2391</v>
      </c>
      <c r="C735" s="88" t="s">
        <v>2392</v>
      </c>
      <c r="D735" s="67" t="s">
        <v>1175</v>
      </c>
      <c r="E735" s="324" t="s">
        <v>1224</v>
      </c>
      <c r="F735" s="324" t="s">
        <v>832</v>
      </c>
      <c r="G735" s="68" t="s">
        <v>356</v>
      </c>
      <c r="H735" s="246">
        <v>8008</v>
      </c>
      <c r="I735" s="77">
        <v>0.41</v>
      </c>
      <c r="J735" s="241">
        <f t="shared" si="65"/>
        <v>4724.72</v>
      </c>
      <c r="K735" s="267">
        <f>IF(J735=" "," ",IF(J735=0," ",J735/Currency!$C$11))</f>
        <v>4859.823081670439</v>
      </c>
      <c r="L735" s="70">
        <f>IF(J735=" "," ",IF(J735=0," ",$J735*VLOOKUP($L$9,Currency!$A$3:$C$8,3,0)))</f>
        <v>3107.14191766408</v>
      </c>
      <c r="M735" s="63">
        <f t="shared" si="66"/>
        <v>0.46</v>
      </c>
      <c r="N735" s="265">
        <f t="shared" si="67"/>
        <v>4324</v>
      </c>
      <c r="O735" s="37"/>
      <c r="P735" s="65" t="s">
        <v>479</v>
      </c>
      <c r="Q735" s="65" t="s">
        <v>479</v>
      </c>
      <c r="R735" s="65" t="s">
        <v>479</v>
      </c>
      <c r="S735" s="65" t="s">
        <v>479</v>
      </c>
      <c r="T735" s="65" t="s">
        <v>479</v>
      </c>
      <c r="U735" s="65" t="s">
        <v>479</v>
      </c>
    </row>
    <row r="736" spans="1:21" ht="25.5" customHeight="1">
      <c r="A736" s="61" t="str">
        <f t="shared" si="68"/>
        <v> </v>
      </c>
      <c r="B736" s="96" t="s">
        <v>35</v>
      </c>
      <c r="C736" s="88" t="s">
        <v>1929</v>
      </c>
      <c r="D736" s="67" t="s">
        <v>1175</v>
      </c>
      <c r="E736" s="324" t="s">
        <v>1224</v>
      </c>
      <c r="F736" s="324" t="s">
        <v>832</v>
      </c>
      <c r="G736" s="68" t="s">
        <v>356</v>
      </c>
      <c r="H736" s="246">
        <v>2669</v>
      </c>
      <c r="I736" s="77">
        <v>0.41</v>
      </c>
      <c r="J736" s="241">
        <f t="shared" si="65"/>
        <v>1574.7100000000003</v>
      </c>
      <c r="K736" s="267">
        <f>IF(J736=" "," ",IF(J736=0," ",J736/Currency!$C$11))</f>
        <v>1619.738736885415</v>
      </c>
      <c r="L736" s="70">
        <f>IF(J736=" "," ",IF(J736=0," ",$J736*VLOOKUP($L$9,Currency!$A$3:$C$8,3,0)))</f>
        <v>1035.5846376430359</v>
      </c>
      <c r="M736" s="63">
        <f t="shared" si="66"/>
        <v>0.46</v>
      </c>
      <c r="N736" s="265">
        <f t="shared" si="67"/>
        <v>1441</v>
      </c>
      <c r="O736" s="37"/>
      <c r="P736" s="65" t="s">
        <v>479</v>
      </c>
      <c r="Q736" s="65" t="s">
        <v>479</v>
      </c>
      <c r="R736" s="65" t="s">
        <v>479</v>
      </c>
      <c r="S736" s="65" t="s">
        <v>479</v>
      </c>
      <c r="T736" s="65" t="s">
        <v>479</v>
      </c>
      <c r="U736" s="65" t="s">
        <v>479</v>
      </c>
    </row>
    <row r="737" spans="1:21" ht="25.5" customHeight="1">
      <c r="A737" s="61" t="str">
        <f t="shared" si="68"/>
        <v> </v>
      </c>
      <c r="B737" s="96" t="s">
        <v>40</v>
      </c>
      <c r="C737" s="88" t="s">
        <v>1930</v>
      </c>
      <c r="D737" s="67" t="s">
        <v>1175</v>
      </c>
      <c r="E737" s="324" t="s">
        <v>1224</v>
      </c>
      <c r="F737" s="324" t="s">
        <v>832</v>
      </c>
      <c r="G737" s="68" t="s">
        <v>356</v>
      </c>
      <c r="H737" s="246">
        <v>1068</v>
      </c>
      <c r="I737" s="77">
        <v>0.41</v>
      </c>
      <c r="J737" s="241">
        <f t="shared" si="65"/>
        <v>630.1200000000001</v>
      </c>
      <c r="K737" s="267">
        <f>IF(J737=" "," ",IF(J737=0," ",J737/Currency!$C$11))</f>
        <v>648.1382431598438</v>
      </c>
      <c r="L737" s="70">
        <f>IF(J737=" "," ",IF(J737=0," ",$J737*VLOOKUP($L$9,Currency!$A$3:$C$8,3,0)))</f>
        <v>414.38905695120354</v>
      </c>
      <c r="M737" s="63">
        <f t="shared" si="66"/>
        <v>0.46</v>
      </c>
      <c r="N737" s="265">
        <f t="shared" si="67"/>
        <v>577</v>
      </c>
      <c r="O737" s="37"/>
      <c r="P737" s="65" t="s">
        <v>479</v>
      </c>
      <c r="Q737" s="65" t="s">
        <v>479</v>
      </c>
      <c r="R737" s="65" t="s">
        <v>479</v>
      </c>
      <c r="S737" s="65" t="s">
        <v>479</v>
      </c>
      <c r="T737" s="65" t="s">
        <v>479</v>
      </c>
      <c r="U737" s="65" t="s">
        <v>479</v>
      </c>
    </row>
    <row r="738" spans="1:21" ht="25.5" customHeight="1">
      <c r="A738" s="61" t="str">
        <f t="shared" si="68"/>
        <v> </v>
      </c>
      <c r="B738" s="96" t="s">
        <v>41</v>
      </c>
      <c r="C738" s="88" t="s">
        <v>1931</v>
      </c>
      <c r="D738" s="67" t="s">
        <v>1175</v>
      </c>
      <c r="E738" s="324" t="s">
        <v>1224</v>
      </c>
      <c r="F738" s="324" t="s">
        <v>832</v>
      </c>
      <c r="G738" s="68" t="s">
        <v>356</v>
      </c>
      <c r="H738" s="246">
        <v>8008</v>
      </c>
      <c r="I738" s="77">
        <v>0.41</v>
      </c>
      <c r="J738" s="241">
        <f t="shared" si="65"/>
        <v>4724.72</v>
      </c>
      <c r="K738" s="267">
        <f>IF(J738=" "," ",IF(J738=0," ",J738/Currency!$C$11))</f>
        <v>4859.823081670439</v>
      </c>
      <c r="L738" s="70">
        <f>IF(J738=" "," ",IF(J738=0," ",$J738*VLOOKUP($L$9,Currency!$A$3:$C$8,3,0)))</f>
        <v>3107.14191766408</v>
      </c>
      <c r="M738" s="63">
        <f t="shared" si="66"/>
        <v>0.46</v>
      </c>
      <c r="N738" s="265">
        <f t="shared" si="67"/>
        <v>4324</v>
      </c>
      <c r="O738" s="37"/>
      <c r="P738" s="65" t="s">
        <v>479</v>
      </c>
      <c r="Q738" s="65" t="s">
        <v>479</v>
      </c>
      <c r="R738" s="65" t="s">
        <v>479</v>
      </c>
      <c r="S738" s="65" t="s">
        <v>479</v>
      </c>
      <c r="T738" s="65" t="s">
        <v>479</v>
      </c>
      <c r="U738" s="65" t="s">
        <v>479</v>
      </c>
    </row>
    <row r="739" spans="1:21" ht="25.5" customHeight="1">
      <c r="A739" s="61" t="str">
        <f t="shared" si="68"/>
        <v> </v>
      </c>
      <c r="B739" s="96" t="s">
        <v>42</v>
      </c>
      <c r="C739" s="88" t="s">
        <v>1932</v>
      </c>
      <c r="D739" s="67" t="s">
        <v>1175</v>
      </c>
      <c r="E739" s="324" t="s">
        <v>1224</v>
      </c>
      <c r="F739" s="324" t="s">
        <v>832</v>
      </c>
      <c r="G739" s="68" t="s">
        <v>356</v>
      </c>
      <c r="H739" s="246">
        <v>1068</v>
      </c>
      <c r="I739" s="77">
        <v>0.41</v>
      </c>
      <c r="J739" s="241">
        <f t="shared" si="65"/>
        <v>630.1200000000001</v>
      </c>
      <c r="K739" s="267">
        <f>IF(J739=" "," ",IF(J739=0," ",J739/Currency!$C$11))</f>
        <v>648.1382431598438</v>
      </c>
      <c r="L739" s="70">
        <f>IF(J739=" "," ",IF(J739=0," ",$J739*VLOOKUP($L$9,Currency!$A$3:$C$8,3,0)))</f>
        <v>414.38905695120354</v>
      </c>
      <c r="M739" s="63">
        <f t="shared" si="66"/>
        <v>0.46</v>
      </c>
      <c r="N739" s="265">
        <f t="shared" si="67"/>
        <v>577</v>
      </c>
      <c r="O739" s="37"/>
      <c r="P739" s="65" t="s">
        <v>479</v>
      </c>
      <c r="Q739" s="65" t="s">
        <v>479</v>
      </c>
      <c r="R739" s="65" t="s">
        <v>479</v>
      </c>
      <c r="S739" s="65" t="s">
        <v>479</v>
      </c>
      <c r="T739" s="65" t="s">
        <v>479</v>
      </c>
      <c r="U739" s="65" t="s">
        <v>479</v>
      </c>
    </row>
    <row r="740" spans="1:21" ht="25.5" customHeight="1">
      <c r="A740" s="61" t="str">
        <f t="shared" si="68"/>
        <v> </v>
      </c>
      <c r="B740" s="96" t="s">
        <v>638</v>
      </c>
      <c r="C740" s="88" t="s">
        <v>1933</v>
      </c>
      <c r="D740" s="67" t="s">
        <v>1175</v>
      </c>
      <c r="E740" s="324" t="s">
        <v>1224</v>
      </c>
      <c r="F740" s="324" t="s">
        <v>832</v>
      </c>
      <c r="G740" s="68" t="s">
        <v>356</v>
      </c>
      <c r="H740" s="246">
        <v>8008</v>
      </c>
      <c r="I740" s="77">
        <v>0.41</v>
      </c>
      <c r="J740" s="241">
        <f t="shared" si="65"/>
        <v>4724.72</v>
      </c>
      <c r="K740" s="267">
        <f>IF(J740=" "," ",IF(J740=0," ",J740/Currency!$C$11))</f>
        <v>4859.823081670439</v>
      </c>
      <c r="L740" s="70">
        <f>IF(J740=" "," ",IF(J740=0," ",$J740*VLOOKUP($L$9,Currency!$A$3:$C$8,3,0)))</f>
        <v>3107.14191766408</v>
      </c>
      <c r="M740" s="63">
        <f t="shared" si="66"/>
        <v>0.46</v>
      </c>
      <c r="N740" s="265">
        <f t="shared" si="67"/>
        <v>4324</v>
      </c>
      <c r="O740" s="37"/>
      <c r="P740" s="65" t="s">
        <v>479</v>
      </c>
      <c r="Q740" s="65" t="s">
        <v>479</v>
      </c>
      <c r="R740" s="65" t="s">
        <v>479</v>
      </c>
      <c r="S740" s="65" t="s">
        <v>479</v>
      </c>
      <c r="T740" s="65" t="s">
        <v>479</v>
      </c>
      <c r="U740" s="65" t="s">
        <v>479</v>
      </c>
    </row>
    <row r="741" spans="1:21" ht="25.5" customHeight="1">
      <c r="A741" s="61" t="str">
        <f t="shared" si="68"/>
        <v> </v>
      </c>
      <c r="B741" s="96" t="s">
        <v>639</v>
      </c>
      <c r="C741" s="88" t="s">
        <v>640</v>
      </c>
      <c r="D741" s="67" t="s">
        <v>1175</v>
      </c>
      <c r="E741" s="324" t="s">
        <v>1224</v>
      </c>
      <c r="F741" s="324" t="s">
        <v>832</v>
      </c>
      <c r="G741" s="68" t="s">
        <v>356</v>
      </c>
      <c r="H741" s="246">
        <v>1335</v>
      </c>
      <c r="I741" s="77">
        <v>0.41</v>
      </c>
      <c r="J741" s="241">
        <f t="shared" si="65"/>
        <v>787.6500000000001</v>
      </c>
      <c r="K741" s="267">
        <f>IF(J741=" "," ",IF(J741=0," ",J741/Currency!$C$11))</f>
        <v>810.1728039498047</v>
      </c>
      <c r="L741" s="70">
        <f>IF(J741=" "," ",IF(J741=0," ",$J741*VLOOKUP($L$9,Currency!$A$3:$C$8,3,0)))</f>
        <v>517.9863211890045</v>
      </c>
      <c r="M741" s="63">
        <f t="shared" si="66"/>
        <v>0.46</v>
      </c>
      <c r="N741" s="265">
        <f t="shared" si="67"/>
        <v>721</v>
      </c>
      <c r="O741" s="37"/>
      <c r="P741" s="65" t="s">
        <v>479</v>
      </c>
      <c r="Q741" s="65" t="s">
        <v>479</v>
      </c>
      <c r="R741" s="65" t="s">
        <v>479</v>
      </c>
      <c r="S741" s="65" t="s">
        <v>479</v>
      </c>
      <c r="T741" s="65" t="s">
        <v>479</v>
      </c>
      <c r="U741" s="65" t="s">
        <v>479</v>
      </c>
    </row>
    <row r="742" spans="1:21" ht="25.5" customHeight="1">
      <c r="A742" s="61" t="str">
        <f t="shared" si="68"/>
        <v> </v>
      </c>
      <c r="B742" s="96" t="s">
        <v>641</v>
      </c>
      <c r="C742" s="88" t="s">
        <v>1934</v>
      </c>
      <c r="D742" s="67" t="s">
        <v>1175</v>
      </c>
      <c r="E742" s="324" t="s">
        <v>1224</v>
      </c>
      <c r="F742" s="324" t="s">
        <v>832</v>
      </c>
      <c r="G742" s="68" t="s">
        <v>356</v>
      </c>
      <c r="H742" s="246">
        <v>2403</v>
      </c>
      <c r="I742" s="77">
        <v>0.41</v>
      </c>
      <c r="J742" s="241">
        <f t="shared" si="65"/>
        <v>1417.7700000000002</v>
      </c>
      <c r="K742" s="267">
        <f>IF(J742=" "," ",IF(J742=0," ",J742/Currency!$C$11))</f>
        <v>1458.3110471096486</v>
      </c>
      <c r="L742" s="70">
        <f>IF(J742=" "," ",IF(J742=0," ",$J742*VLOOKUP($L$9,Currency!$A$3:$C$8,3,0)))</f>
        <v>932.375378140208</v>
      </c>
      <c r="M742" s="63">
        <f t="shared" si="66"/>
        <v>0.46</v>
      </c>
      <c r="N742" s="265">
        <f t="shared" si="67"/>
        <v>1298</v>
      </c>
      <c r="O742" s="37"/>
      <c r="P742" s="65" t="s">
        <v>479</v>
      </c>
      <c r="Q742" s="65" t="s">
        <v>479</v>
      </c>
      <c r="R742" s="65" t="s">
        <v>479</v>
      </c>
      <c r="S742" s="65" t="s">
        <v>479</v>
      </c>
      <c r="T742" s="65" t="s">
        <v>479</v>
      </c>
      <c r="U742" s="65" t="s">
        <v>479</v>
      </c>
    </row>
    <row r="743" spans="1:21" ht="25.5" customHeight="1">
      <c r="A743" s="61" t="str">
        <f t="shared" si="68"/>
        <v> </v>
      </c>
      <c r="B743" s="96" t="s">
        <v>642</v>
      </c>
      <c r="C743" s="88" t="s">
        <v>1935</v>
      </c>
      <c r="D743" s="67" t="s">
        <v>1175</v>
      </c>
      <c r="E743" s="324" t="s">
        <v>1224</v>
      </c>
      <c r="F743" s="324" t="s">
        <v>832</v>
      </c>
      <c r="G743" s="68" t="s">
        <v>356</v>
      </c>
      <c r="H743" s="246">
        <v>11345</v>
      </c>
      <c r="I743" s="77">
        <v>0.41</v>
      </c>
      <c r="J743" s="241">
        <f t="shared" si="65"/>
        <v>6693.550000000001</v>
      </c>
      <c r="K743" s="267">
        <f>IF(J743=" "," ",IF(J743=0," ",J743/Currency!$C$11))</f>
        <v>6884.951656037853</v>
      </c>
      <c r="L743" s="70">
        <f>IF(J743=" "," ",IF(J743=0," ",$J743*VLOOKUP($L$9,Currency!$A$3:$C$8,3,0)))</f>
        <v>4401.913718269105</v>
      </c>
      <c r="M743" s="63">
        <f t="shared" si="66"/>
        <v>0.46</v>
      </c>
      <c r="N743" s="265">
        <f t="shared" si="67"/>
        <v>6126</v>
      </c>
      <c r="O743" s="37"/>
      <c r="P743" s="65" t="s">
        <v>479</v>
      </c>
      <c r="Q743" s="65" t="s">
        <v>479</v>
      </c>
      <c r="R743" s="65" t="s">
        <v>479</v>
      </c>
      <c r="S743" s="65" t="s">
        <v>479</v>
      </c>
      <c r="T743" s="65" t="s">
        <v>479</v>
      </c>
      <c r="U743" s="65" t="s">
        <v>479</v>
      </c>
    </row>
    <row r="744" spans="1:21" ht="25.5" customHeight="1">
      <c r="A744" s="61" t="str">
        <f t="shared" si="68"/>
        <v> </v>
      </c>
      <c r="B744" s="96" t="s">
        <v>643</v>
      </c>
      <c r="C744" s="88" t="s">
        <v>1936</v>
      </c>
      <c r="D744" s="67" t="s">
        <v>1175</v>
      </c>
      <c r="E744" s="324" t="s">
        <v>1224</v>
      </c>
      <c r="F744" s="324" t="s">
        <v>832</v>
      </c>
      <c r="G744" s="68" t="s">
        <v>356</v>
      </c>
      <c r="H744" s="246">
        <v>18686</v>
      </c>
      <c r="I744" s="77">
        <v>0.41</v>
      </c>
      <c r="J744" s="241">
        <f t="shared" si="65"/>
        <v>11024.740000000002</v>
      </c>
      <c r="K744" s="267">
        <f>IF(J744=" "," ",IF(J744=0," ",J744/Currency!$C$11))</f>
        <v>11339.991771240488</v>
      </c>
      <c r="L744" s="70">
        <f>IF(J744=" "," ",IF(J744=0," ",$J744*VLOOKUP($L$9,Currency!$A$3:$C$8,3,0)))</f>
        <v>7250.25647770617</v>
      </c>
      <c r="M744" s="63">
        <f t="shared" si="66"/>
        <v>0.46</v>
      </c>
      <c r="N744" s="265">
        <f t="shared" si="67"/>
        <v>10090</v>
      </c>
      <c r="O744" s="37"/>
      <c r="P744" s="65" t="s">
        <v>479</v>
      </c>
      <c r="Q744" s="65" t="s">
        <v>479</v>
      </c>
      <c r="R744" s="65" t="s">
        <v>479</v>
      </c>
      <c r="S744" s="65" t="s">
        <v>479</v>
      </c>
      <c r="T744" s="65" t="s">
        <v>479</v>
      </c>
      <c r="U744" s="65" t="s">
        <v>479</v>
      </c>
    </row>
    <row r="745" spans="1:21" ht="25.5" customHeight="1">
      <c r="A745" s="61" t="str">
        <f t="shared" si="68"/>
        <v> </v>
      </c>
      <c r="B745" s="96" t="s">
        <v>644</v>
      </c>
      <c r="C745" s="88" t="s">
        <v>1937</v>
      </c>
      <c r="D745" s="67" t="s">
        <v>1175</v>
      </c>
      <c r="E745" s="324" t="s">
        <v>1224</v>
      </c>
      <c r="F745" s="324" t="s">
        <v>832</v>
      </c>
      <c r="G745" s="68" t="s">
        <v>356</v>
      </c>
      <c r="H745" s="246">
        <v>83422</v>
      </c>
      <c r="I745" s="77">
        <v>0.41</v>
      </c>
      <c r="J745" s="241">
        <f t="shared" si="65"/>
        <v>49218.98</v>
      </c>
      <c r="K745" s="267">
        <f>IF(J745=" "," ",IF(J745=0," ",J745/Currency!$C$11))</f>
        <v>50626.39374614278</v>
      </c>
      <c r="L745" s="70">
        <f>IF(J745=" "," ",IF(J745=0," ",$J745*VLOOKUP($L$9,Currency!$A$3:$C$8,3,0)))</f>
        <v>32368.131000920694</v>
      </c>
      <c r="M745" s="63">
        <f t="shared" si="66"/>
        <v>0.46</v>
      </c>
      <c r="N745" s="265">
        <f t="shared" si="67"/>
        <v>45048</v>
      </c>
      <c r="O745" s="37"/>
      <c r="P745" s="65" t="s">
        <v>479</v>
      </c>
      <c r="Q745" s="65" t="s">
        <v>479</v>
      </c>
      <c r="R745" s="65" t="s">
        <v>479</v>
      </c>
      <c r="S745" s="65" t="s">
        <v>479</v>
      </c>
      <c r="T745" s="65" t="s">
        <v>479</v>
      </c>
      <c r="U745" s="65" t="s">
        <v>479</v>
      </c>
    </row>
    <row r="746" spans="1:21" ht="25.5" customHeight="1">
      <c r="A746" s="61" t="str">
        <f t="shared" si="68"/>
        <v> </v>
      </c>
      <c r="B746" s="96" t="s">
        <v>1246</v>
      </c>
      <c r="C746" s="88" t="s">
        <v>1247</v>
      </c>
      <c r="D746" s="67" t="s">
        <v>1175</v>
      </c>
      <c r="E746" s="324" t="s">
        <v>1224</v>
      </c>
      <c r="F746" s="324" t="s">
        <v>832</v>
      </c>
      <c r="G746" s="68" t="s">
        <v>356</v>
      </c>
      <c r="H746" s="246">
        <v>14008</v>
      </c>
      <c r="I746" s="77">
        <v>0.41</v>
      </c>
      <c r="J746" s="241">
        <f t="shared" si="65"/>
        <v>8264.720000000001</v>
      </c>
      <c r="K746" s="267">
        <f>IF(J746=" "," ",IF(J746=0," ",J746/Currency!$C$11))</f>
        <v>8501.0491668381</v>
      </c>
      <c r="L746" s="70">
        <f>IF(J746=" "," ",IF(J746=0," ",$J746*VLOOKUP($L$9,Currency!$A$3:$C$8,3,0)))</f>
        <v>5435.170327502303</v>
      </c>
      <c r="M746" s="63">
        <f t="shared" si="66"/>
        <v>0.46</v>
      </c>
      <c r="N746" s="265">
        <f t="shared" si="67"/>
        <v>7564</v>
      </c>
      <c r="O746" s="37"/>
      <c r="P746" s="65" t="s">
        <v>479</v>
      </c>
      <c r="Q746" s="65" t="s">
        <v>479</v>
      </c>
      <c r="R746" s="65" t="s">
        <v>479</v>
      </c>
      <c r="S746" s="65" t="s">
        <v>479</v>
      </c>
      <c r="T746" s="65" t="s">
        <v>479</v>
      </c>
      <c r="U746" s="65" t="s">
        <v>479</v>
      </c>
    </row>
    <row r="747" spans="1:21" ht="25.5" customHeight="1">
      <c r="A747" s="61" t="str">
        <f t="shared" si="68"/>
        <v> </v>
      </c>
      <c r="B747" s="96" t="s">
        <v>1907</v>
      </c>
      <c r="C747" s="88" t="s">
        <v>1908</v>
      </c>
      <c r="D747" s="67" t="s">
        <v>1175</v>
      </c>
      <c r="E747" s="324" t="s">
        <v>1224</v>
      </c>
      <c r="F747" s="324" t="s">
        <v>832</v>
      </c>
      <c r="G747" s="68" t="s">
        <v>356</v>
      </c>
      <c r="H747" s="246">
        <v>10011</v>
      </c>
      <c r="I747" s="77">
        <v>0.41</v>
      </c>
      <c r="J747" s="241">
        <f t="shared" si="65"/>
        <v>5906.490000000001</v>
      </c>
      <c r="K747" s="267">
        <f>IF(J747=" "," ",IF(J747=0," ",J747/Currency!$C$11))</f>
        <v>6075.385723102243</v>
      </c>
      <c r="L747" s="70">
        <f>IF(J747=" "," ",IF(J747=0," ",$J747*VLOOKUP($L$9,Currency!$A$3:$C$8,3,0)))</f>
        <v>3884.3154018150735</v>
      </c>
      <c r="M747" s="63">
        <f t="shared" si="66"/>
        <v>0.46</v>
      </c>
      <c r="N747" s="265">
        <f t="shared" si="67"/>
        <v>5406</v>
      </c>
      <c r="O747" s="37"/>
      <c r="P747" s="65" t="s">
        <v>479</v>
      </c>
      <c r="Q747" s="65" t="s">
        <v>479</v>
      </c>
      <c r="R747" s="65" t="s">
        <v>479</v>
      </c>
      <c r="S747" s="65" t="s">
        <v>479</v>
      </c>
      <c r="T747" s="65" t="s">
        <v>479</v>
      </c>
      <c r="U747" s="65" t="s">
        <v>479</v>
      </c>
    </row>
    <row r="748" spans="1:21" ht="25.5" customHeight="1">
      <c r="A748" s="61" t="str">
        <f t="shared" si="68"/>
        <v> </v>
      </c>
      <c r="B748" s="96" t="s">
        <v>1909</v>
      </c>
      <c r="C748" s="88" t="s">
        <v>1910</v>
      </c>
      <c r="D748" s="67" t="s">
        <v>1175</v>
      </c>
      <c r="E748" s="324" t="s">
        <v>1224</v>
      </c>
      <c r="F748" s="324" t="s">
        <v>832</v>
      </c>
      <c r="G748" s="68" t="s">
        <v>356</v>
      </c>
      <c r="H748" s="246">
        <v>13347</v>
      </c>
      <c r="I748" s="77">
        <v>0.41</v>
      </c>
      <c r="J748" s="241">
        <f t="shared" si="65"/>
        <v>7874.730000000001</v>
      </c>
      <c r="K748" s="267">
        <f>IF(J748=" "," ",IF(J748=0," ",J748/Currency!$C$11))</f>
        <v>8099.907426455464</v>
      </c>
      <c r="L748" s="70">
        <f>IF(J748=" "," ",IF(J748=0," ",$J748*VLOOKUP($L$9,Currency!$A$3:$C$8,3,0)))</f>
        <v>5178.699197685125</v>
      </c>
      <c r="M748" s="63">
        <f t="shared" si="66"/>
        <v>0.46</v>
      </c>
      <c r="N748" s="265">
        <f t="shared" si="67"/>
        <v>7207</v>
      </c>
      <c r="O748" s="37"/>
      <c r="P748" s="65" t="s">
        <v>479</v>
      </c>
      <c r="Q748" s="65" t="s">
        <v>479</v>
      </c>
      <c r="R748" s="65" t="s">
        <v>479</v>
      </c>
      <c r="S748" s="65" t="s">
        <v>479</v>
      </c>
      <c r="T748" s="65" t="s">
        <v>479</v>
      </c>
      <c r="U748" s="65" t="s">
        <v>479</v>
      </c>
    </row>
    <row r="749" spans="1:21" ht="25.5" customHeight="1">
      <c r="A749" s="61" t="str">
        <f t="shared" si="68"/>
        <v> </v>
      </c>
      <c r="B749" s="96" t="s">
        <v>1911</v>
      </c>
      <c r="C749" s="88" t="s">
        <v>1912</v>
      </c>
      <c r="D749" s="67" t="s">
        <v>1175</v>
      </c>
      <c r="E749" s="324" t="s">
        <v>1224</v>
      </c>
      <c r="F749" s="324" t="s">
        <v>832</v>
      </c>
      <c r="G749" s="68" t="s">
        <v>356</v>
      </c>
      <c r="H749" s="246">
        <v>20021</v>
      </c>
      <c r="I749" s="77">
        <v>0.41</v>
      </c>
      <c r="J749" s="241">
        <f t="shared" si="65"/>
        <v>11812.390000000001</v>
      </c>
      <c r="K749" s="267">
        <f>IF(J749=" "," ",IF(J749=0," ",J749/Currency!$C$11))</f>
        <v>12150.164575190292</v>
      </c>
      <c r="L749" s="70">
        <f>IF(J749=" "," ",IF(J749=0," ",$J749*VLOOKUP($L$9,Currency!$A$3:$C$8,3,0)))</f>
        <v>7768.242798895174</v>
      </c>
      <c r="M749" s="63">
        <f t="shared" si="66"/>
        <v>0.46</v>
      </c>
      <c r="N749" s="265">
        <f t="shared" si="67"/>
        <v>10811</v>
      </c>
      <c r="O749" s="37"/>
      <c r="P749" s="65" t="s">
        <v>479</v>
      </c>
      <c r="Q749" s="65" t="s">
        <v>479</v>
      </c>
      <c r="R749" s="65" t="s">
        <v>479</v>
      </c>
      <c r="S749" s="65" t="s">
        <v>479</v>
      </c>
      <c r="T749" s="65" t="s">
        <v>479</v>
      </c>
      <c r="U749" s="65" t="s">
        <v>479</v>
      </c>
    </row>
    <row r="750" spans="1:21" ht="25.5" customHeight="1">
      <c r="A750" s="61" t="str">
        <f t="shared" si="68"/>
        <v> </v>
      </c>
      <c r="B750" s="96" t="s">
        <v>1913</v>
      </c>
      <c r="C750" s="88" t="s">
        <v>1914</v>
      </c>
      <c r="D750" s="67" t="s">
        <v>1175</v>
      </c>
      <c r="E750" s="324" t="s">
        <v>1224</v>
      </c>
      <c r="F750" s="324" t="s">
        <v>832</v>
      </c>
      <c r="G750" s="68" t="s">
        <v>356</v>
      </c>
      <c r="H750" s="246">
        <v>0</v>
      </c>
      <c r="I750" s="77">
        <v>0.41</v>
      </c>
      <c r="J750" s="241" t="str">
        <f t="shared" si="65"/>
        <v> </v>
      </c>
      <c r="K750" s="267" t="str">
        <f>IF(J750=" "," ",IF(J750=0," ",J750/Currency!$C$11))</f>
        <v> </v>
      </c>
      <c r="L750" s="70" t="str">
        <f>IF(J750=" "," ",IF(J750=0," ",$J750*VLOOKUP($L$9,Currency!$A$3:$C$8,3,0)))</f>
        <v> </v>
      </c>
      <c r="M750" s="63" t="str">
        <f t="shared" si="66"/>
        <v> </v>
      </c>
      <c r="N750" s="265" t="str">
        <f t="shared" si="67"/>
        <v> </v>
      </c>
      <c r="O750" s="37"/>
      <c r="P750" s="65" t="s">
        <v>479</v>
      </c>
      <c r="Q750" s="65" t="s">
        <v>479</v>
      </c>
      <c r="R750" s="65" t="s">
        <v>479</v>
      </c>
      <c r="S750" s="65" t="s">
        <v>479</v>
      </c>
      <c r="T750" s="65" t="s">
        <v>479</v>
      </c>
      <c r="U750" s="65" t="s">
        <v>479</v>
      </c>
    </row>
    <row r="751" spans="1:21" ht="25.5" customHeight="1">
      <c r="A751" s="61" t="str">
        <f t="shared" si="68"/>
        <v> </v>
      </c>
      <c r="B751" s="96" t="s">
        <v>1237</v>
      </c>
      <c r="C751" s="72" t="s">
        <v>1908</v>
      </c>
      <c r="D751" s="67" t="s">
        <v>1175</v>
      </c>
      <c r="E751" s="324" t="s">
        <v>1224</v>
      </c>
      <c r="F751" s="324" t="s">
        <v>832</v>
      </c>
      <c r="G751" s="68" t="s">
        <v>356</v>
      </c>
      <c r="H751" s="246">
        <v>10011</v>
      </c>
      <c r="I751" s="77">
        <v>0.41</v>
      </c>
      <c r="J751" s="241">
        <f t="shared" si="65"/>
        <v>5906.490000000001</v>
      </c>
      <c r="K751" s="267">
        <f>IF(J751=" "," ",IF(J751=0," ",J751/Currency!$C$11))</f>
        <v>6075.385723102243</v>
      </c>
      <c r="L751" s="70">
        <f>IF(J751=" "," ",IF(J751=0," ",$J751*VLOOKUP($L$9,Currency!$A$3:$C$8,3,0)))</f>
        <v>3884.3154018150735</v>
      </c>
      <c r="M751" s="63">
        <f t="shared" si="66"/>
        <v>0.46</v>
      </c>
      <c r="N751" s="265">
        <f t="shared" si="67"/>
        <v>5406</v>
      </c>
      <c r="O751" s="37"/>
      <c r="P751" s="65" t="s">
        <v>479</v>
      </c>
      <c r="Q751" s="65" t="s">
        <v>479</v>
      </c>
      <c r="R751" s="65" t="s">
        <v>479</v>
      </c>
      <c r="S751" s="65" t="s">
        <v>479</v>
      </c>
      <c r="T751" s="65" t="s">
        <v>479</v>
      </c>
      <c r="U751" s="65" t="s">
        <v>479</v>
      </c>
    </row>
    <row r="752" spans="1:21" ht="25.5" customHeight="1">
      <c r="A752" s="61" t="str">
        <f t="shared" si="68"/>
        <v> </v>
      </c>
      <c r="B752" s="96" t="s">
        <v>1238</v>
      </c>
      <c r="C752" s="72" t="s">
        <v>1239</v>
      </c>
      <c r="D752" s="67" t="s">
        <v>1175</v>
      </c>
      <c r="E752" s="324" t="s">
        <v>1224</v>
      </c>
      <c r="F752" s="324" t="s">
        <v>832</v>
      </c>
      <c r="G752" s="68" t="s">
        <v>356</v>
      </c>
      <c r="H752" s="246">
        <v>5339</v>
      </c>
      <c r="I752" s="77">
        <v>0.41</v>
      </c>
      <c r="J752" s="241">
        <f t="shared" si="65"/>
        <v>3150.01</v>
      </c>
      <c r="K752" s="267">
        <f>IF(J752=" "," ",IF(J752=0," ",J752/Currency!$C$11))</f>
        <v>3240.084344785024</v>
      </c>
      <c r="L752" s="70">
        <f>IF(J752=" "," ",IF(J752=0," ",$J752*VLOOKUP($L$9,Currency!$A$3:$C$8,3,0)))</f>
        <v>2071.5572800210443</v>
      </c>
      <c r="M752" s="63">
        <f t="shared" si="66"/>
        <v>0.46</v>
      </c>
      <c r="N752" s="265">
        <f t="shared" si="67"/>
        <v>2883</v>
      </c>
      <c r="O752" s="37"/>
      <c r="P752" s="65" t="s">
        <v>479</v>
      </c>
      <c r="Q752" s="65" t="s">
        <v>479</v>
      </c>
      <c r="R752" s="65" t="s">
        <v>479</v>
      </c>
      <c r="S752" s="65" t="s">
        <v>479</v>
      </c>
      <c r="T752" s="65" t="s">
        <v>479</v>
      </c>
      <c r="U752" s="65" t="s">
        <v>479</v>
      </c>
    </row>
    <row r="753" spans="1:21" ht="25.5" customHeight="1">
      <c r="A753" s="61" t="str">
        <f aca="true" t="shared" si="69" ref="A753:A761">IF(P753="X","C",IF(Q753="X","C",IF(R753="X","C",IF(S753="X","C",IF(T753="X","C",IF(U753="X","C"," "))))))</f>
        <v> </v>
      </c>
      <c r="B753" s="96" t="s">
        <v>1240</v>
      </c>
      <c r="C753" s="72" t="s">
        <v>1241</v>
      </c>
      <c r="D753" s="67" t="s">
        <v>1175</v>
      </c>
      <c r="E753" s="324" t="s">
        <v>1224</v>
      </c>
      <c r="F753" s="324" t="s">
        <v>832</v>
      </c>
      <c r="G753" s="68" t="s">
        <v>356</v>
      </c>
      <c r="H753" s="246">
        <v>6674</v>
      </c>
      <c r="I753" s="77">
        <v>0.41</v>
      </c>
      <c r="J753" s="241">
        <f t="shared" si="65"/>
        <v>3937.6600000000003</v>
      </c>
      <c r="K753" s="267">
        <f>IF(J753=" "," ",IF(J753=0," ",J753/Currency!$C$11))</f>
        <v>4050.2571487348287</v>
      </c>
      <c r="L753" s="70">
        <f>IF(J753=" "," ",IF(J753=0," ",$J753*VLOOKUP($L$9,Currency!$A$3:$C$8,3,0)))</f>
        <v>2589.543601210049</v>
      </c>
      <c r="M753" s="63">
        <f t="shared" si="66"/>
        <v>0.46</v>
      </c>
      <c r="N753" s="265">
        <f t="shared" si="67"/>
        <v>3604</v>
      </c>
      <c r="O753" s="37"/>
      <c r="P753" s="65" t="s">
        <v>479</v>
      </c>
      <c r="Q753" s="65" t="s">
        <v>479</v>
      </c>
      <c r="R753" s="65" t="s">
        <v>479</v>
      </c>
      <c r="S753" s="65" t="s">
        <v>479</v>
      </c>
      <c r="T753" s="65" t="s">
        <v>479</v>
      </c>
      <c r="U753" s="65" t="s">
        <v>479</v>
      </c>
    </row>
    <row r="754" spans="1:21" ht="25.5" customHeight="1">
      <c r="A754" s="61" t="str">
        <f>IF(P754="X","C",IF(Q754="X","C",IF(R754="X","C",IF(S754="X","C",IF(T754="X","C",IF(U754="X","C"," "))))))</f>
        <v> </v>
      </c>
      <c r="B754" s="96" t="s">
        <v>2393</v>
      </c>
      <c r="C754" s="88" t="s">
        <v>2336</v>
      </c>
      <c r="D754" s="67" t="s">
        <v>1175</v>
      </c>
      <c r="E754" s="324" t="s">
        <v>1224</v>
      </c>
      <c r="F754" s="324" t="s">
        <v>832</v>
      </c>
      <c r="G754" s="68" t="s">
        <v>356</v>
      </c>
      <c r="H754" s="246">
        <v>6674</v>
      </c>
      <c r="I754" s="77">
        <v>0.41</v>
      </c>
      <c r="J754" s="241">
        <f t="shared" si="65"/>
        <v>3937.6600000000003</v>
      </c>
      <c r="K754" s="267">
        <f>IF(J754=" "," ",IF(J754=0," ",J754/Currency!$C$11))</f>
        <v>4050.2571487348287</v>
      </c>
      <c r="L754" s="70">
        <f>IF(J754=" "," ",IF(J754=0," ",$J754*VLOOKUP($L$9,Currency!$A$3:$C$8,3,0)))</f>
        <v>2589.543601210049</v>
      </c>
      <c r="M754" s="63">
        <f t="shared" si="66"/>
        <v>0.46</v>
      </c>
      <c r="N754" s="265">
        <f t="shared" si="67"/>
        <v>3604</v>
      </c>
      <c r="O754" s="37"/>
      <c r="P754" s="65" t="s">
        <v>479</v>
      </c>
      <c r="Q754" s="65" t="s">
        <v>479</v>
      </c>
      <c r="R754" s="65" t="s">
        <v>479</v>
      </c>
      <c r="S754" s="65" t="s">
        <v>479</v>
      </c>
      <c r="T754" s="65" t="s">
        <v>479</v>
      </c>
      <c r="U754" s="65" t="s">
        <v>479</v>
      </c>
    </row>
    <row r="755" spans="1:21" ht="25.5" customHeight="1">
      <c r="A755" s="61" t="str">
        <f t="shared" si="69"/>
        <v> </v>
      </c>
      <c r="B755" s="96" t="s">
        <v>2425</v>
      </c>
      <c r="C755" s="88" t="s">
        <v>2426</v>
      </c>
      <c r="D755" s="67" t="s">
        <v>1175</v>
      </c>
      <c r="E755" s="324" t="s">
        <v>1224</v>
      </c>
      <c r="F755" s="324" t="s">
        <v>832</v>
      </c>
      <c r="G755" s="68" t="s">
        <v>356</v>
      </c>
      <c r="H755" s="246">
        <v>5005</v>
      </c>
      <c r="I755" s="77">
        <v>0.41</v>
      </c>
      <c r="J755" s="241">
        <f aca="true" t="shared" si="70" ref="J755:J760">IF(H755=" "," ",IF(H755=0," ",H755*(1-I755)))</f>
        <v>2952.9500000000003</v>
      </c>
      <c r="K755" s="267">
        <f>IF(J755=" "," ",IF(J755=0," ",J755/Currency!$C$11))</f>
        <v>3037.3894260440243</v>
      </c>
      <c r="L755" s="70">
        <f>IF(J755=" "," ",IF(J755=0," ",$J755*VLOOKUP($L$9,Currency!$A$3:$C$8,3,0)))</f>
        <v>1941.9636985400502</v>
      </c>
      <c r="M755" s="63">
        <f t="shared" si="66"/>
        <v>0.46</v>
      </c>
      <c r="N755" s="265">
        <f aca="true" t="shared" si="71" ref="N755:N760">IF(M755=" "," ",IF(M755=0," ",ROUND(H755*(1-M755),0)))</f>
        <v>2703</v>
      </c>
      <c r="O755" s="37"/>
      <c r="P755" s="65" t="s">
        <v>479</v>
      </c>
      <c r="Q755" s="65" t="s">
        <v>479</v>
      </c>
      <c r="R755" s="65" t="s">
        <v>479</v>
      </c>
      <c r="S755" s="65" t="s">
        <v>479</v>
      </c>
      <c r="T755" s="65" t="s">
        <v>479</v>
      </c>
      <c r="U755" s="65" t="s">
        <v>479</v>
      </c>
    </row>
    <row r="756" spans="1:21" ht="25.5" customHeight="1">
      <c r="A756" s="61" t="str">
        <f t="shared" si="69"/>
        <v> </v>
      </c>
      <c r="B756" s="96" t="s">
        <v>2427</v>
      </c>
      <c r="C756" s="88" t="s">
        <v>2428</v>
      </c>
      <c r="D756" s="67" t="s">
        <v>1175</v>
      </c>
      <c r="E756" s="324" t="s">
        <v>1224</v>
      </c>
      <c r="F756" s="324" t="s">
        <v>832</v>
      </c>
      <c r="G756" s="68" t="s">
        <v>356</v>
      </c>
      <c r="H756" s="246">
        <v>9010</v>
      </c>
      <c r="I756" s="77">
        <v>0.41</v>
      </c>
      <c r="J756" s="241">
        <f t="shared" si="70"/>
        <v>5315.900000000001</v>
      </c>
      <c r="K756" s="267">
        <f>IF(J756=" "," ",IF(J756=0," ",J756/Currency!$C$11))</f>
        <v>5467.907837893438</v>
      </c>
      <c r="L756" s="70">
        <f>IF(J756=" "," ",IF(J756=0," ",$J756*VLOOKUP($L$9,Currency!$A$3:$C$8,3,0)))</f>
        <v>3495.9226621070634</v>
      </c>
      <c r="M756" s="63">
        <f t="shared" si="66"/>
        <v>0.46</v>
      </c>
      <c r="N756" s="265">
        <f t="shared" si="71"/>
        <v>4865</v>
      </c>
      <c r="O756" s="37"/>
      <c r="P756" s="65" t="s">
        <v>479</v>
      </c>
      <c r="Q756" s="65" t="s">
        <v>479</v>
      </c>
      <c r="R756" s="65" t="s">
        <v>479</v>
      </c>
      <c r="S756" s="65" t="s">
        <v>479</v>
      </c>
      <c r="T756" s="65" t="s">
        <v>479</v>
      </c>
      <c r="U756" s="65" t="s">
        <v>479</v>
      </c>
    </row>
    <row r="757" spans="1:21" ht="25.5" customHeight="1">
      <c r="A757" s="61" t="str">
        <f t="shared" si="69"/>
        <v> </v>
      </c>
      <c r="B757" s="96" t="s">
        <v>2429</v>
      </c>
      <c r="C757" s="88" t="s">
        <v>2430</v>
      </c>
      <c r="D757" s="67" t="s">
        <v>1175</v>
      </c>
      <c r="E757" s="324" t="s">
        <v>1224</v>
      </c>
      <c r="F757" s="324" t="s">
        <v>832</v>
      </c>
      <c r="G757" s="68" t="s">
        <v>356</v>
      </c>
      <c r="H757" s="246">
        <v>11012</v>
      </c>
      <c r="I757" s="77">
        <v>0.41</v>
      </c>
      <c r="J757" s="241">
        <f t="shared" si="70"/>
        <v>6497.080000000001</v>
      </c>
      <c r="K757" s="267">
        <f>IF(J757=" "," ",IF(J757=0," ",J757/Currency!$C$11))</f>
        <v>6682.863608311049</v>
      </c>
      <c r="L757" s="70">
        <f>IF(J757=" "," ",IF(J757=0," ",$J757*VLOOKUP($L$9,Currency!$A$3:$C$8,3,0)))</f>
        <v>4272.708141523083</v>
      </c>
      <c r="M757" s="63">
        <f t="shared" si="66"/>
        <v>0.46</v>
      </c>
      <c r="N757" s="265">
        <f t="shared" si="71"/>
        <v>5946</v>
      </c>
      <c r="O757" s="37"/>
      <c r="P757" s="65" t="s">
        <v>479</v>
      </c>
      <c r="Q757" s="65" t="s">
        <v>479</v>
      </c>
      <c r="R757" s="65" t="s">
        <v>479</v>
      </c>
      <c r="S757" s="65" t="s">
        <v>479</v>
      </c>
      <c r="T757" s="65" t="s">
        <v>479</v>
      </c>
      <c r="U757" s="65" t="s">
        <v>479</v>
      </c>
    </row>
    <row r="758" spans="1:21" ht="25.5" customHeight="1">
      <c r="A758" s="61" t="str">
        <f t="shared" si="69"/>
        <v> </v>
      </c>
      <c r="B758" s="96" t="s">
        <v>2431</v>
      </c>
      <c r="C758" s="88" t="s">
        <v>2432</v>
      </c>
      <c r="D758" s="67" t="s">
        <v>1175</v>
      </c>
      <c r="E758" s="324" t="s">
        <v>1224</v>
      </c>
      <c r="F758" s="324" t="s">
        <v>832</v>
      </c>
      <c r="G758" s="68" t="s">
        <v>356</v>
      </c>
      <c r="H758" s="246">
        <v>15016</v>
      </c>
      <c r="I758" s="77">
        <v>0.41</v>
      </c>
      <c r="J758" s="241">
        <f t="shared" si="70"/>
        <v>8859.44</v>
      </c>
      <c r="K758" s="267">
        <f>IF(J758=" "," ",IF(J758=0," ",J758/Currency!$C$11))</f>
        <v>9112.775149146268</v>
      </c>
      <c r="L758" s="70">
        <f>IF(J758=" "," ",IF(J758=0," ",$J758*VLOOKUP($L$9,Currency!$A$3:$C$8,3,0)))</f>
        <v>5826.279100355124</v>
      </c>
      <c r="M758" s="63">
        <f t="shared" si="66"/>
        <v>0.46</v>
      </c>
      <c r="N758" s="265">
        <f t="shared" si="71"/>
        <v>8109</v>
      </c>
      <c r="O758" s="37"/>
      <c r="P758" s="65" t="s">
        <v>479</v>
      </c>
      <c r="Q758" s="65" t="s">
        <v>479</v>
      </c>
      <c r="R758" s="65" t="s">
        <v>479</v>
      </c>
      <c r="S758" s="65" t="s">
        <v>479</v>
      </c>
      <c r="T758" s="65" t="s">
        <v>479</v>
      </c>
      <c r="U758" s="65" t="s">
        <v>479</v>
      </c>
    </row>
    <row r="759" spans="1:21" ht="25.5" customHeight="1">
      <c r="A759" s="61" t="str">
        <f>IF(P759="X","C",IF(Q759="X","C",IF(R759="X","C",IF(S759="X","C",IF(T759="X","C",IF(U759="X","C"," "))))))</f>
        <v> </v>
      </c>
      <c r="B759" s="96" t="s">
        <v>2433</v>
      </c>
      <c r="C759" s="88" t="s">
        <v>2434</v>
      </c>
      <c r="D759" s="67" t="s">
        <v>1175</v>
      </c>
      <c r="E759" s="324" t="s">
        <v>1224</v>
      </c>
      <c r="F759" s="324" t="s">
        <v>832</v>
      </c>
      <c r="G759" s="68" t="s">
        <v>356</v>
      </c>
      <c r="H759" s="246">
        <v>19020</v>
      </c>
      <c r="I759" s="77">
        <v>0.41</v>
      </c>
      <c r="J759" s="241">
        <f t="shared" si="70"/>
        <v>11221.800000000001</v>
      </c>
      <c r="K759" s="267">
        <f>IF(J759=" "," ",IF(J759=0," ",J759/Currency!$C$11))</f>
        <v>11542.686689981487</v>
      </c>
      <c r="L759" s="70">
        <f>IF(J759=" "," ",IF(J759=0," ",$J759*VLOOKUP($L$9,Currency!$A$3:$C$8,3,0)))</f>
        <v>7379.850059187163</v>
      </c>
      <c r="M759" s="63">
        <f t="shared" si="66"/>
        <v>0.46</v>
      </c>
      <c r="N759" s="265">
        <f t="shared" si="71"/>
        <v>10271</v>
      </c>
      <c r="O759" s="37"/>
      <c r="P759" s="65" t="s">
        <v>479</v>
      </c>
      <c r="Q759" s="65" t="s">
        <v>479</v>
      </c>
      <c r="R759" s="65" t="s">
        <v>479</v>
      </c>
      <c r="S759" s="65" t="s">
        <v>479</v>
      </c>
      <c r="T759" s="65" t="s">
        <v>479</v>
      </c>
      <c r="U759" s="65" t="s">
        <v>479</v>
      </c>
    </row>
    <row r="760" spans="1:21" ht="25.5" customHeight="1">
      <c r="A760" s="61" t="str">
        <f t="shared" si="69"/>
        <v> </v>
      </c>
      <c r="B760" s="96" t="s">
        <v>2435</v>
      </c>
      <c r="C760" s="88" t="s">
        <v>2436</v>
      </c>
      <c r="D760" s="67" t="s">
        <v>1175</v>
      </c>
      <c r="E760" s="324" t="s">
        <v>1224</v>
      </c>
      <c r="F760" s="324" t="s">
        <v>832</v>
      </c>
      <c r="G760" s="68" t="s">
        <v>356</v>
      </c>
      <c r="H760" s="246">
        <v>13347</v>
      </c>
      <c r="I760" s="77">
        <v>0.41</v>
      </c>
      <c r="J760" s="241">
        <f t="shared" si="70"/>
        <v>7874.730000000001</v>
      </c>
      <c r="K760" s="267">
        <f>IF(J760=" "," ",IF(J760=0," ",J760/Currency!$C$11))</f>
        <v>8099.907426455464</v>
      </c>
      <c r="L760" s="70">
        <f>IF(J760=" "," ",IF(J760=0," ",$J760*VLOOKUP($L$9,Currency!$A$3:$C$8,3,0)))</f>
        <v>5178.699197685125</v>
      </c>
      <c r="M760" s="63">
        <f t="shared" si="66"/>
        <v>0.46</v>
      </c>
      <c r="N760" s="265">
        <f t="shared" si="71"/>
        <v>7207</v>
      </c>
      <c r="O760" s="37"/>
      <c r="P760" s="65" t="s">
        <v>479</v>
      </c>
      <c r="Q760" s="65" t="s">
        <v>479</v>
      </c>
      <c r="R760" s="65" t="s">
        <v>479</v>
      </c>
      <c r="S760" s="65" t="s">
        <v>479</v>
      </c>
      <c r="T760" s="65" t="s">
        <v>479</v>
      </c>
      <c r="U760" s="65" t="s">
        <v>479</v>
      </c>
    </row>
    <row r="761" spans="1:21" ht="25.5" customHeight="1">
      <c r="A761" s="61" t="str">
        <f t="shared" si="69"/>
        <v> </v>
      </c>
      <c r="B761" s="96" t="s">
        <v>2663</v>
      </c>
      <c r="C761" s="88" t="s">
        <v>2664</v>
      </c>
      <c r="D761" s="67" t="s">
        <v>1175</v>
      </c>
      <c r="E761" s="324" t="s">
        <v>1224</v>
      </c>
      <c r="F761" s="324" t="s">
        <v>832</v>
      </c>
      <c r="G761" s="68" t="s">
        <v>356</v>
      </c>
      <c r="H761" s="246">
        <v>9343</v>
      </c>
      <c r="I761" s="77">
        <v>0.41</v>
      </c>
      <c r="J761" s="241">
        <f>IF(H761=" "," ",IF(H761=0," ",H761*(1-I761)))</f>
        <v>5512.370000000001</v>
      </c>
      <c r="K761" s="267">
        <f>IF(J761=" "," ",IF(J761=0," ",J761/Currency!$C$11))</f>
        <v>5669.995885620244</v>
      </c>
      <c r="L761" s="70">
        <f>IF(J761=" "," ",IF(J761=0," ",$J761*VLOOKUP($L$9,Currency!$A$3:$C$8,3,0)))</f>
        <v>3625.128238853085</v>
      </c>
      <c r="M761" s="63">
        <f t="shared" si="66"/>
        <v>0.46</v>
      </c>
      <c r="N761" s="265">
        <f>IF(M761=" "," ",IF(M761=0," ",ROUND(H761*(1-M761),0)))</f>
        <v>5045</v>
      </c>
      <c r="O761" s="37"/>
      <c r="P761" s="65" t="s">
        <v>479</v>
      </c>
      <c r="Q761" s="65" t="s">
        <v>479</v>
      </c>
      <c r="R761" s="65" t="s">
        <v>479</v>
      </c>
      <c r="S761" s="65" t="s">
        <v>479</v>
      </c>
      <c r="T761" s="65" t="s">
        <v>479</v>
      </c>
      <c r="U761" s="65" t="s">
        <v>479</v>
      </c>
    </row>
    <row r="762" spans="1:21" ht="25.5" customHeight="1">
      <c r="A762" s="61" t="str">
        <f>IF(P762="X","C",IF(Q762="X","C",IF(R762="X","C",IF(S762="X","C",IF(T762="X","C",IF(U762="X","C"," "))))))</f>
        <v> </v>
      </c>
      <c r="B762" s="96" t="s">
        <v>598</v>
      </c>
      <c r="C762" s="88" t="s">
        <v>599</v>
      </c>
      <c r="D762" s="67" t="s">
        <v>1175</v>
      </c>
      <c r="E762" s="324" t="s">
        <v>1224</v>
      </c>
      <c r="F762" s="324" t="s">
        <v>832</v>
      </c>
      <c r="G762" s="68" t="s">
        <v>356</v>
      </c>
      <c r="H762" s="246">
        <v>1335</v>
      </c>
      <c r="I762" s="77">
        <v>0.41</v>
      </c>
      <c r="J762" s="241">
        <f>IF(H762=" "," ",IF(H762=0," ",H762*(1-I762)))</f>
        <v>787.6500000000001</v>
      </c>
      <c r="K762" s="267">
        <f>IF(J762=" "," ",IF(J762=0," ",J762/Currency!$C$11))</f>
        <v>810.1728039498047</v>
      </c>
      <c r="L762" s="70">
        <f>IF(J762=" "," ",IF(J762=0," ",$J762*VLOOKUP($L$9,Currency!$A$3:$C$8,3,0)))</f>
        <v>517.9863211890045</v>
      </c>
      <c r="M762" s="63">
        <f t="shared" si="66"/>
        <v>0.46</v>
      </c>
      <c r="N762" s="265">
        <f>IF(M762=" "," ",IF(M762=0," ",ROUND(H762*(1-M762),0)))</f>
        <v>721</v>
      </c>
      <c r="O762" s="37"/>
      <c r="P762" s="65" t="s">
        <v>479</v>
      </c>
      <c r="Q762" s="65" t="s">
        <v>479</v>
      </c>
      <c r="R762" s="65" t="s">
        <v>479</v>
      </c>
      <c r="S762" s="65" t="s">
        <v>479</v>
      </c>
      <c r="T762" s="65" t="s">
        <v>479</v>
      </c>
      <c r="U762" s="65" t="s">
        <v>479</v>
      </c>
    </row>
    <row r="763" spans="1:21" ht="25.5" customHeight="1">
      <c r="A763" s="61" t="str">
        <f aca="true" t="shared" si="72" ref="A763:A799">IF(P763="X","C",IF(Q763="X","C",IF(R763="X","C",IF(S763="X","C",IF(T763="X","C",IF(U763="X","C"," "))))))</f>
        <v> </v>
      </c>
      <c r="B763" s="96" t="s">
        <v>2394</v>
      </c>
      <c r="C763" s="88" t="s">
        <v>2395</v>
      </c>
      <c r="D763" s="67" t="s">
        <v>1175</v>
      </c>
      <c r="E763" s="324" t="s">
        <v>1224</v>
      </c>
      <c r="F763" s="324" t="s">
        <v>832</v>
      </c>
      <c r="G763" s="68" t="s">
        <v>356</v>
      </c>
      <c r="H763" s="246">
        <v>12013</v>
      </c>
      <c r="I763" s="77">
        <v>0.41</v>
      </c>
      <c r="J763" s="241">
        <f aca="true" t="shared" si="73" ref="J763:J794">IF(H763=" "," ",IF(H763=0," ",H763*(1-I763)))</f>
        <v>7087.670000000001</v>
      </c>
      <c r="K763" s="267">
        <f>IF(J763=" "," ",IF(J763=0," ",J763/Currency!$C$11))</f>
        <v>7290.341493519853</v>
      </c>
      <c r="L763" s="70">
        <f>IF(J763=" "," ",IF(J763=0," ",$J763*VLOOKUP($L$9,Currency!$A$3:$C$8,3,0)))</f>
        <v>4661.100881231094</v>
      </c>
      <c r="M763" s="63">
        <f t="shared" si="66"/>
        <v>0.46</v>
      </c>
      <c r="N763" s="265">
        <f>IF(M763=" "," ",IF(M763=0," ",ROUND(H763*(1-M763),0)))</f>
        <v>6487</v>
      </c>
      <c r="O763" s="37"/>
      <c r="P763" s="65" t="s">
        <v>479</v>
      </c>
      <c r="Q763" s="65" t="s">
        <v>479</v>
      </c>
      <c r="R763" s="65" t="s">
        <v>479</v>
      </c>
      <c r="S763" s="65" t="s">
        <v>479</v>
      </c>
      <c r="T763" s="65" t="s">
        <v>479</v>
      </c>
      <c r="U763" s="65" t="s">
        <v>479</v>
      </c>
    </row>
    <row r="764" spans="1:21" ht="25.5" customHeight="1">
      <c r="A764" s="61" t="str">
        <f t="shared" si="72"/>
        <v> </v>
      </c>
      <c r="B764" s="96" t="s">
        <v>2396</v>
      </c>
      <c r="C764" s="88" t="s">
        <v>2397</v>
      </c>
      <c r="D764" s="67" t="s">
        <v>1175</v>
      </c>
      <c r="E764" s="324" t="s">
        <v>1224</v>
      </c>
      <c r="F764" s="324" t="s">
        <v>832</v>
      </c>
      <c r="G764" s="68" t="s">
        <v>356</v>
      </c>
      <c r="H764" s="246">
        <v>14015</v>
      </c>
      <c r="I764" s="77">
        <v>0.41</v>
      </c>
      <c r="J764" s="241">
        <f t="shared" si="73"/>
        <v>8268.85</v>
      </c>
      <c r="K764" s="267">
        <f>IF(J764=" "," ",IF(J764=0," ",J764/Currency!$C$11))</f>
        <v>8505.297263937462</v>
      </c>
      <c r="L764" s="70">
        <f>IF(J764=" "," ",IF(J764=0," ",$J764*VLOOKUP($L$9,Currency!$A$3:$C$8,3,0)))</f>
        <v>5437.886360647113</v>
      </c>
      <c r="M764" s="63">
        <f t="shared" si="66"/>
        <v>0.46</v>
      </c>
      <c r="N764" s="265">
        <f>IF(M764=" "," ",IF(M764=0," ",ROUND(H764*(1-M764),0)))</f>
        <v>7568</v>
      </c>
      <c r="O764" s="37"/>
      <c r="P764" s="65" t="s">
        <v>479</v>
      </c>
      <c r="Q764" s="65" t="s">
        <v>479</v>
      </c>
      <c r="R764" s="65" t="s">
        <v>479</v>
      </c>
      <c r="S764" s="65" t="s">
        <v>479</v>
      </c>
      <c r="T764" s="65" t="s">
        <v>479</v>
      </c>
      <c r="U764" s="65" t="s">
        <v>479</v>
      </c>
    </row>
    <row r="765" spans="1:26" s="97" customFormat="1" ht="25.5" customHeight="1">
      <c r="A765" s="61" t="str">
        <f t="shared" si="72"/>
        <v> </v>
      </c>
      <c r="B765" s="96"/>
      <c r="C765" s="101" t="s">
        <v>449</v>
      </c>
      <c r="D765" s="76"/>
      <c r="E765" s="324" t="s">
        <v>479</v>
      </c>
      <c r="F765" s="324" t="s">
        <v>479</v>
      </c>
      <c r="G765" s="68"/>
      <c r="H765" s="246" t="s">
        <v>479</v>
      </c>
      <c r="I765" s="77"/>
      <c r="J765" s="241" t="str">
        <f t="shared" si="73"/>
        <v> </v>
      </c>
      <c r="K765" s="267" t="str">
        <f>IF(J765=" "," ",IF(J765=0," ",J765/Currency!$C$11))</f>
        <v> </v>
      </c>
      <c r="L765" s="70" t="str">
        <f>IF(J765=" "," ",IF(J765=0," ",$J765*VLOOKUP($L$9,Currency!$A$3:$C$8,3,0)))</f>
        <v> </v>
      </c>
      <c r="M765" s="63" t="str">
        <f t="shared" si="66"/>
        <v> </v>
      </c>
      <c r="N765" s="265"/>
      <c r="O765" s="37"/>
      <c r="P765" s="65" t="s">
        <v>479</v>
      </c>
      <c r="Q765" s="65" t="s">
        <v>479</v>
      </c>
      <c r="R765" s="65" t="s">
        <v>479</v>
      </c>
      <c r="S765" s="65" t="s">
        <v>479</v>
      </c>
      <c r="T765" s="65" t="s">
        <v>479</v>
      </c>
      <c r="U765" s="65" t="s">
        <v>479</v>
      </c>
      <c r="V765" s="56"/>
      <c r="W765" s="56"/>
      <c r="X765" s="56"/>
      <c r="Y765" s="56"/>
      <c r="Z765" s="56"/>
    </row>
    <row r="766" spans="1:26" s="97" customFormat="1" ht="25.5" customHeight="1">
      <c r="A766" s="61" t="str">
        <f t="shared" si="72"/>
        <v> </v>
      </c>
      <c r="B766" s="66" t="s">
        <v>2523</v>
      </c>
      <c r="C766" s="88" t="s">
        <v>258</v>
      </c>
      <c r="D766" s="67" t="s">
        <v>1175</v>
      </c>
      <c r="E766" s="324" t="s">
        <v>1224</v>
      </c>
      <c r="F766" s="324" t="s">
        <v>832</v>
      </c>
      <c r="G766" s="68" t="s">
        <v>356</v>
      </c>
      <c r="H766" s="246">
        <v>133</v>
      </c>
      <c r="I766" s="69">
        <v>0.41</v>
      </c>
      <c r="J766" s="241">
        <f t="shared" si="73"/>
        <v>78.47000000000001</v>
      </c>
      <c r="K766" s="267">
        <f>IF(J766=" "," ",IF(J766=0," ",J766/Currency!$C$11))</f>
        <v>80.71384488788317</v>
      </c>
      <c r="L766" s="70">
        <f>IF(J766=" "," ",IF(J766=0," ",$J766*VLOOKUP($L$9,Currency!$A$3:$C$8,3,0)))</f>
        <v>51.604629751413924</v>
      </c>
      <c r="M766" s="63">
        <f t="shared" si="66"/>
        <v>0.46</v>
      </c>
      <c r="N766" s="265">
        <f aca="true" t="shared" si="74" ref="N766:N797">IF(M766=" "," ",IF(M766=0," ",ROUND(H766*(1-M766),0)))</f>
        <v>72</v>
      </c>
      <c r="O766" s="37"/>
      <c r="P766" s="65" t="s">
        <v>479</v>
      </c>
      <c r="Q766" s="65" t="s">
        <v>479</v>
      </c>
      <c r="R766" s="65" t="s">
        <v>479</v>
      </c>
      <c r="S766" s="65" t="s">
        <v>479</v>
      </c>
      <c r="T766" s="65" t="s">
        <v>479</v>
      </c>
      <c r="U766" s="65" t="s">
        <v>479</v>
      </c>
      <c r="V766" s="56"/>
      <c r="W766" s="56"/>
      <c r="X766" s="56"/>
      <c r="Y766" s="56"/>
      <c r="Z766" s="56"/>
    </row>
    <row r="767" spans="1:26" s="97" customFormat="1" ht="25.5" customHeight="1">
      <c r="A767" s="61" t="str">
        <f t="shared" si="72"/>
        <v> </v>
      </c>
      <c r="B767" s="33" t="s">
        <v>2524</v>
      </c>
      <c r="C767" s="88" t="s">
        <v>259</v>
      </c>
      <c r="D767" s="67" t="s">
        <v>1175</v>
      </c>
      <c r="E767" s="324" t="s">
        <v>1224</v>
      </c>
      <c r="F767" s="324" t="s">
        <v>832</v>
      </c>
      <c r="G767" s="68" t="s">
        <v>356</v>
      </c>
      <c r="H767" s="246">
        <v>133</v>
      </c>
      <c r="I767" s="69">
        <v>0.41</v>
      </c>
      <c r="J767" s="241">
        <f t="shared" si="73"/>
        <v>78.47000000000001</v>
      </c>
      <c r="K767" s="267">
        <f>IF(J767=" "," ",IF(J767=0," ",J767/Currency!$C$11))</f>
        <v>80.71384488788317</v>
      </c>
      <c r="L767" s="70">
        <f>IF(J767=" "," ",IF(J767=0," ",$J767*VLOOKUP($L$9,Currency!$A$3:$C$8,3,0)))</f>
        <v>51.604629751413924</v>
      </c>
      <c r="M767" s="63">
        <f t="shared" si="66"/>
        <v>0.46</v>
      </c>
      <c r="N767" s="265">
        <f t="shared" si="74"/>
        <v>72</v>
      </c>
      <c r="O767" s="37"/>
      <c r="P767" s="65" t="s">
        <v>479</v>
      </c>
      <c r="Q767" s="65" t="s">
        <v>479</v>
      </c>
      <c r="R767" s="65" t="s">
        <v>479</v>
      </c>
      <c r="S767" s="65" t="s">
        <v>479</v>
      </c>
      <c r="T767" s="65" t="s">
        <v>479</v>
      </c>
      <c r="U767" s="65" t="s">
        <v>479</v>
      </c>
      <c r="V767" s="56"/>
      <c r="W767" s="56"/>
      <c r="X767" s="56"/>
      <c r="Y767" s="56"/>
      <c r="Z767" s="56"/>
    </row>
    <row r="768" spans="1:26" s="97" customFormat="1" ht="25.5" customHeight="1">
      <c r="A768" s="61" t="str">
        <f t="shared" si="72"/>
        <v> </v>
      </c>
      <c r="B768" s="66" t="s">
        <v>2525</v>
      </c>
      <c r="C768" s="88" t="s">
        <v>69</v>
      </c>
      <c r="D768" s="67" t="s">
        <v>1175</v>
      </c>
      <c r="E768" s="324" t="s">
        <v>1224</v>
      </c>
      <c r="F768" s="324" t="s">
        <v>832</v>
      </c>
      <c r="G768" s="68" t="s">
        <v>356</v>
      </c>
      <c r="H768" s="246">
        <v>200</v>
      </c>
      <c r="I768" s="69">
        <v>0.41</v>
      </c>
      <c r="J768" s="241">
        <f t="shared" si="73"/>
        <v>118.00000000000001</v>
      </c>
      <c r="K768" s="267">
        <f>IF(J768=" "," ",IF(J768=0," ",J768/Currency!$C$11))</f>
        <v>121.37420283892206</v>
      </c>
      <c r="L768" s="70">
        <f>IF(J768=" "," ",IF(J768=0," ",$J768*VLOOKUP($L$9,Currency!$A$3:$C$8,3,0)))</f>
        <v>77.6009469946074</v>
      </c>
      <c r="M768" s="63">
        <f t="shared" si="66"/>
        <v>0.46</v>
      </c>
      <c r="N768" s="265">
        <f t="shared" si="74"/>
        <v>108</v>
      </c>
      <c r="O768" s="37"/>
      <c r="P768" s="65" t="s">
        <v>479</v>
      </c>
      <c r="Q768" s="65" t="s">
        <v>479</v>
      </c>
      <c r="R768" s="65" t="s">
        <v>479</v>
      </c>
      <c r="S768" s="65" t="s">
        <v>479</v>
      </c>
      <c r="T768" s="65" t="s">
        <v>479</v>
      </c>
      <c r="U768" s="65" t="s">
        <v>479</v>
      </c>
      <c r="V768" s="56"/>
      <c r="W768" s="56"/>
      <c r="X768" s="56"/>
      <c r="Y768" s="56"/>
      <c r="Z768" s="56"/>
    </row>
    <row r="769" spans="1:26" s="97" customFormat="1" ht="25.5" customHeight="1">
      <c r="A769" s="61" t="str">
        <f t="shared" si="72"/>
        <v> </v>
      </c>
      <c r="B769" s="66" t="s">
        <v>2526</v>
      </c>
      <c r="C769" s="88" t="s">
        <v>70</v>
      </c>
      <c r="D769" s="67" t="s">
        <v>1175</v>
      </c>
      <c r="E769" s="324" t="s">
        <v>1224</v>
      </c>
      <c r="F769" s="324" t="s">
        <v>832</v>
      </c>
      <c r="G769" s="68" t="s">
        <v>356</v>
      </c>
      <c r="H769" s="246">
        <v>67</v>
      </c>
      <c r="I769" s="69">
        <v>0.41</v>
      </c>
      <c r="J769" s="241">
        <f t="shared" si="73"/>
        <v>39.53000000000001</v>
      </c>
      <c r="K769" s="267">
        <f>IF(J769=" "," ",IF(J769=0," ",J769/Currency!$C$11))</f>
        <v>40.66035795103889</v>
      </c>
      <c r="L769" s="70">
        <f>IF(J769=" "," ",IF(J769=0," ",$J769*VLOOKUP($L$9,Currency!$A$3:$C$8,3,0)))</f>
        <v>25.99631724319348</v>
      </c>
      <c r="M769" s="63">
        <f t="shared" si="66"/>
        <v>0.46</v>
      </c>
      <c r="N769" s="265">
        <f t="shared" si="74"/>
        <v>36</v>
      </c>
      <c r="O769" s="37"/>
      <c r="P769" s="65" t="s">
        <v>479</v>
      </c>
      <c r="Q769" s="65" t="s">
        <v>479</v>
      </c>
      <c r="R769" s="65" t="s">
        <v>479</v>
      </c>
      <c r="S769" s="65" t="s">
        <v>479</v>
      </c>
      <c r="T769" s="65" t="s">
        <v>479</v>
      </c>
      <c r="U769" s="65" t="s">
        <v>479</v>
      </c>
      <c r="V769" s="56"/>
      <c r="W769" s="56"/>
      <c r="X769" s="56"/>
      <c r="Y769" s="56"/>
      <c r="Z769" s="56"/>
    </row>
    <row r="770" spans="1:26" s="97" customFormat="1" ht="25.5" customHeight="1">
      <c r="A770" s="61" t="str">
        <f t="shared" si="72"/>
        <v> </v>
      </c>
      <c r="B770" s="66" t="s">
        <v>1134</v>
      </c>
      <c r="C770" s="33" t="s">
        <v>2323</v>
      </c>
      <c r="D770" s="67" t="s">
        <v>1175</v>
      </c>
      <c r="E770" s="324" t="s">
        <v>1224</v>
      </c>
      <c r="F770" s="324" t="s">
        <v>832</v>
      </c>
      <c r="G770" s="68" t="s">
        <v>356</v>
      </c>
      <c r="H770" s="248">
        <v>33</v>
      </c>
      <c r="I770" s="69">
        <v>0.41</v>
      </c>
      <c r="J770" s="241">
        <f t="shared" si="73"/>
        <v>19.470000000000002</v>
      </c>
      <c r="K770" s="267">
        <f>IF(J770=" "," ",IF(J770=0," ",J770/Currency!$C$11))</f>
        <v>20.02674346842214</v>
      </c>
      <c r="L770" s="70">
        <f>IF(J770=" "," ",IF(J770=0," ",$J770*VLOOKUP($L$9,Currency!$A$3:$C$8,3,0)))</f>
        <v>12.804156254110222</v>
      </c>
      <c r="M770" s="63">
        <f t="shared" si="66"/>
        <v>0.46</v>
      </c>
      <c r="N770" s="265">
        <f t="shared" si="74"/>
        <v>18</v>
      </c>
      <c r="O770" s="37"/>
      <c r="P770" s="65" t="s">
        <v>479</v>
      </c>
      <c r="Q770" s="65" t="s">
        <v>479</v>
      </c>
      <c r="R770" s="65" t="s">
        <v>479</v>
      </c>
      <c r="S770" s="65" t="s">
        <v>479</v>
      </c>
      <c r="T770" s="65" t="s">
        <v>479</v>
      </c>
      <c r="U770" s="65" t="s">
        <v>479</v>
      </c>
      <c r="V770" s="56"/>
      <c r="W770" s="56"/>
      <c r="X770" s="56"/>
      <c r="Y770" s="56"/>
      <c r="Z770" s="56"/>
    </row>
    <row r="771" spans="1:26" s="97" customFormat="1" ht="25.5" customHeight="1">
      <c r="A771" s="61" t="str">
        <f t="shared" si="72"/>
        <v> </v>
      </c>
      <c r="B771" s="66" t="s">
        <v>2324</v>
      </c>
      <c r="C771" s="33" t="s">
        <v>2325</v>
      </c>
      <c r="D771" s="67" t="s">
        <v>1175</v>
      </c>
      <c r="E771" s="324" t="s">
        <v>1224</v>
      </c>
      <c r="F771" s="324" t="s">
        <v>832</v>
      </c>
      <c r="G771" s="68" t="s">
        <v>356</v>
      </c>
      <c r="H771" s="248">
        <v>33</v>
      </c>
      <c r="I771" s="69">
        <v>0.41</v>
      </c>
      <c r="J771" s="241">
        <f t="shared" si="73"/>
        <v>19.470000000000002</v>
      </c>
      <c r="K771" s="267">
        <f>IF(J771=" "," ",IF(J771=0," ",J771/Currency!$C$11))</f>
        <v>20.02674346842214</v>
      </c>
      <c r="L771" s="70">
        <f>IF(J771=" "," ",IF(J771=0," ",$J771*VLOOKUP($L$9,Currency!$A$3:$C$8,3,0)))</f>
        <v>12.804156254110222</v>
      </c>
      <c r="M771" s="63">
        <f t="shared" si="66"/>
        <v>0.46</v>
      </c>
      <c r="N771" s="265">
        <f t="shared" si="74"/>
        <v>18</v>
      </c>
      <c r="O771" s="37"/>
      <c r="P771" s="65" t="s">
        <v>479</v>
      </c>
      <c r="Q771" s="65" t="s">
        <v>479</v>
      </c>
      <c r="R771" s="65" t="s">
        <v>479</v>
      </c>
      <c r="S771" s="65" t="s">
        <v>479</v>
      </c>
      <c r="T771" s="65" t="s">
        <v>479</v>
      </c>
      <c r="U771" s="65" t="s">
        <v>479</v>
      </c>
      <c r="V771" s="56"/>
      <c r="W771" s="56"/>
      <c r="X771" s="56"/>
      <c r="Y771" s="56"/>
      <c r="Z771" s="56"/>
    </row>
    <row r="772" spans="1:21" ht="25.5" customHeight="1">
      <c r="A772" s="61" t="str">
        <f t="shared" si="72"/>
        <v> </v>
      </c>
      <c r="C772" s="84" t="s">
        <v>450</v>
      </c>
      <c r="D772" s="67"/>
      <c r="E772" s="324" t="s">
        <v>479</v>
      </c>
      <c r="F772" s="324"/>
      <c r="G772" s="61"/>
      <c r="H772" s="246" t="s">
        <v>479</v>
      </c>
      <c r="I772" s="77"/>
      <c r="J772" s="241" t="str">
        <f t="shared" si="73"/>
        <v> </v>
      </c>
      <c r="K772" s="267" t="str">
        <f>IF(J772=" "," ",IF(J772=0," ",J772/Currency!$C$11))</f>
        <v> </v>
      </c>
      <c r="L772" s="70" t="str">
        <f>IF(J772=" "," ",IF(J772=0," ",$J772*VLOOKUP($L$9,Currency!$A$3:$C$8,3,0)))</f>
        <v> </v>
      </c>
      <c r="M772" s="63" t="str">
        <f t="shared" si="66"/>
        <v> </v>
      </c>
      <c r="N772" s="265" t="str">
        <f t="shared" si="74"/>
        <v> </v>
      </c>
      <c r="O772" s="37"/>
      <c r="P772" s="65" t="s">
        <v>479</v>
      </c>
      <c r="Q772" s="65" t="s">
        <v>479</v>
      </c>
      <c r="R772" s="65" t="s">
        <v>479</v>
      </c>
      <c r="S772" s="65" t="s">
        <v>479</v>
      </c>
      <c r="T772" s="65" t="s">
        <v>479</v>
      </c>
      <c r="U772" s="65" t="s">
        <v>479</v>
      </c>
    </row>
    <row r="773" spans="1:21" ht="25.5" customHeight="1">
      <c r="A773" s="61" t="str">
        <f t="shared" si="72"/>
        <v> </v>
      </c>
      <c r="B773" s="75" t="s">
        <v>1287</v>
      </c>
      <c r="C773" s="88" t="s">
        <v>1749</v>
      </c>
      <c r="D773" s="76" t="s">
        <v>1175</v>
      </c>
      <c r="E773" s="324" t="s">
        <v>1224</v>
      </c>
      <c r="F773" s="324" t="s">
        <v>833</v>
      </c>
      <c r="G773" s="74" t="s">
        <v>356</v>
      </c>
      <c r="H773" s="246">
        <v>287</v>
      </c>
      <c r="I773" s="77">
        <v>0.41</v>
      </c>
      <c r="J773" s="241">
        <f t="shared" si="73"/>
        <v>169.33</v>
      </c>
      <c r="K773" s="267">
        <f>IF(J773=" "," ",IF(J773=0," ",J773/Currency!$C$11))</f>
        <v>174.17198107385315</v>
      </c>
      <c r="L773" s="70">
        <f>IF(J773=" "," ",IF(J773=0," ",$J773*VLOOKUP($L$9,Currency!$A$3:$C$8,3,0)))</f>
        <v>111.35735893726162</v>
      </c>
      <c r="M773" s="63">
        <f t="shared" si="66"/>
        <v>0.46</v>
      </c>
      <c r="N773" s="265">
        <f t="shared" si="74"/>
        <v>155</v>
      </c>
      <c r="O773" s="37"/>
      <c r="P773" s="65" t="s">
        <v>479</v>
      </c>
      <c r="Q773" s="65" t="s">
        <v>479</v>
      </c>
      <c r="R773" s="65" t="s">
        <v>479</v>
      </c>
      <c r="S773" s="65" t="s">
        <v>479</v>
      </c>
      <c r="T773" s="65" t="s">
        <v>479</v>
      </c>
      <c r="U773" s="65" t="s">
        <v>479</v>
      </c>
    </row>
    <row r="774" spans="1:21" ht="25.5" customHeight="1">
      <c r="A774" s="61" t="str">
        <f t="shared" si="72"/>
        <v> </v>
      </c>
      <c r="B774" s="75" t="s">
        <v>1288</v>
      </c>
      <c r="C774" s="88" t="s">
        <v>1750</v>
      </c>
      <c r="D774" s="76" t="s">
        <v>1175</v>
      </c>
      <c r="E774" s="324" t="s">
        <v>1224</v>
      </c>
      <c r="F774" s="324" t="s">
        <v>833</v>
      </c>
      <c r="G774" s="74" t="s">
        <v>356</v>
      </c>
      <c r="H774" s="246">
        <v>287</v>
      </c>
      <c r="I774" s="77">
        <v>0.41</v>
      </c>
      <c r="J774" s="241">
        <f t="shared" si="73"/>
        <v>169.33</v>
      </c>
      <c r="K774" s="267">
        <f>IF(J774=" "," ",IF(J774=0," ",J774/Currency!$C$11))</f>
        <v>174.17198107385315</v>
      </c>
      <c r="L774" s="70">
        <f>IF(J774=" "," ",IF(J774=0," ",$J774*VLOOKUP($L$9,Currency!$A$3:$C$8,3,0)))</f>
        <v>111.35735893726162</v>
      </c>
      <c r="M774" s="63">
        <f t="shared" si="66"/>
        <v>0.46</v>
      </c>
      <c r="N774" s="265">
        <f t="shared" si="74"/>
        <v>155</v>
      </c>
      <c r="O774" s="37"/>
      <c r="P774" s="65" t="s">
        <v>479</v>
      </c>
      <c r="Q774" s="65" t="s">
        <v>479</v>
      </c>
      <c r="R774" s="65" t="s">
        <v>479</v>
      </c>
      <c r="S774" s="65" t="s">
        <v>479</v>
      </c>
      <c r="T774" s="65" t="s">
        <v>479</v>
      </c>
      <c r="U774" s="65" t="s">
        <v>479</v>
      </c>
    </row>
    <row r="775" spans="1:21" ht="25.5" customHeight="1">
      <c r="A775" s="61" t="str">
        <f t="shared" si="72"/>
        <v> </v>
      </c>
      <c r="B775" s="75" t="s">
        <v>1289</v>
      </c>
      <c r="C775" s="88" t="s">
        <v>1751</v>
      </c>
      <c r="D775" s="76" t="s">
        <v>1175</v>
      </c>
      <c r="E775" s="324" t="s">
        <v>1224</v>
      </c>
      <c r="F775" s="324" t="s">
        <v>833</v>
      </c>
      <c r="G775" s="74" t="s">
        <v>356</v>
      </c>
      <c r="H775" s="246">
        <v>783</v>
      </c>
      <c r="I775" s="77">
        <v>0.41</v>
      </c>
      <c r="J775" s="241">
        <f t="shared" si="73"/>
        <v>461.9700000000001</v>
      </c>
      <c r="K775" s="267">
        <f>IF(J775=" "," ",IF(J775=0," ",J775/Currency!$C$11))</f>
        <v>475.18000411437987</v>
      </c>
      <c r="L775" s="70">
        <f>IF(J775=" "," ",IF(J775=0," ",$J775*VLOOKUP($L$9,Currency!$A$3:$C$8,3,0)))</f>
        <v>303.807707483888</v>
      </c>
      <c r="M775" s="63">
        <f t="shared" si="66"/>
        <v>0.46</v>
      </c>
      <c r="N775" s="265">
        <f t="shared" si="74"/>
        <v>423</v>
      </c>
      <c r="O775" s="37"/>
      <c r="P775" s="65" t="s">
        <v>479</v>
      </c>
      <c r="Q775" s="65" t="s">
        <v>479</v>
      </c>
      <c r="R775" s="65" t="s">
        <v>479</v>
      </c>
      <c r="S775" s="65" t="s">
        <v>479</v>
      </c>
      <c r="T775" s="65" t="s">
        <v>479</v>
      </c>
      <c r="U775" s="65" t="s">
        <v>479</v>
      </c>
    </row>
    <row r="776" spans="1:21" ht="25.5" customHeight="1">
      <c r="A776" s="61" t="str">
        <f t="shared" si="72"/>
        <v> </v>
      </c>
      <c r="B776" s="75" t="s">
        <v>1290</v>
      </c>
      <c r="C776" s="88" t="s">
        <v>1752</v>
      </c>
      <c r="D776" s="76" t="s">
        <v>1175</v>
      </c>
      <c r="E776" s="324" t="s">
        <v>1224</v>
      </c>
      <c r="F776" s="324" t="s">
        <v>833</v>
      </c>
      <c r="G776" s="74" t="s">
        <v>356</v>
      </c>
      <c r="H776" s="246">
        <v>447</v>
      </c>
      <c r="I776" s="77">
        <v>0.41</v>
      </c>
      <c r="J776" s="241">
        <f t="shared" si="73"/>
        <v>263.73</v>
      </c>
      <c r="K776" s="267">
        <f>IF(J776=" "," ",IF(J776=0," ",J776/Currency!$C$11))</f>
        <v>271.2713433449908</v>
      </c>
      <c r="L776" s="70">
        <f>IF(J776=" "," ",IF(J776=0," ",$J776*VLOOKUP($L$9,Currency!$A$3:$C$8,3,0)))</f>
        <v>173.43811653294753</v>
      </c>
      <c r="M776" s="63">
        <f t="shared" si="66"/>
        <v>0.46</v>
      </c>
      <c r="N776" s="265">
        <f t="shared" si="74"/>
        <v>241</v>
      </c>
      <c r="O776" s="37"/>
      <c r="P776" s="65" t="s">
        <v>479</v>
      </c>
      <c r="Q776" s="65" t="s">
        <v>479</v>
      </c>
      <c r="R776" s="65" t="s">
        <v>479</v>
      </c>
      <c r="S776" s="65" t="s">
        <v>479</v>
      </c>
      <c r="T776" s="65" t="s">
        <v>479</v>
      </c>
      <c r="U776" s="65" t="s">
        <v>479</v>
      </c>
    </row>
    <row r="777" spans="1:21" ht="25.5" customHeight="1">
      <c r="A777" s="61" t="str">
        <f t="shared" si="72"/>
        <v> </v>
      </c>
      <c r="B777" s="75" t="s">
        <v>1291</v>
      </c>
      <c r="C777" s="88" t="s">
        <v>1753</v>
      </c>
      <c r="D777" s="76" t="s">
        <v>1175</v>
      </c>
      <c r="E777" s="324" t="s">
        <v>1224</v>
      </c>
      <c r="F777" s="324" t="s">
        <v>833</v>
      </c>
      <c r="G777" s="74" t="s">
        <v>356</v>
      </c>
      <c r="H777" s="246">
        <v>558</v>
      </c>
      <c r="I777" s="77">
        <v>0.41</v>
      </c>
      <c r="J777" s="241">
        <f t="shared" si="73"/>
        <v>329.22</v>
      </c>
      <c r="K777" s="267">
        <f>IF(J777=" "," ",IF(J777=0," ",J777/Currency!$C$11))</f>
        <v>338.63402592059253</v>
      </c>
      <c r="L777" s="70">
        <f>IF(J777=" "," ",IF(J777=0," ",$J777*VLOOKUP($L$9,Currency!$A$3:$C$8,3,0)))</f>
        <v>216.50664211495464</v>
      </c>
      <c r="M777" s="63">
        <f t="shared" si="66"/>
        <v>0.46</v>
      </c>
      <c r="N777" s="265">
        <f t="shared" si="74"/>
        <v>301</v>
      </c>
      <c r="O777" s="37"/>
      <c r="P777" s="65" t="s">
        <v>479</v>
      </c>
      <c r="Q777" s="65" t="s">
        <v>479</v>
      </c>
      <c r="R777" s="65" t="s">
        <v>479</v>
      </c>
      <c r="S777" s="65" t="s">
        <v>479</v>
      </c>
      <c r="T777" s="65" t="s">
        <v>479</v>
      </c>
      <c r="U777" s="65" t="s">
        <v>479</v>
      </c>
    </row>
    <row r="778" spans="1:21" ht="25.5" customHeight="1">
      <c r="A778" s="61" t="str">
        <f t="shared" si="72"/>
        <v> </v>
      </c>
      <c r="B778" s="75" t="s">
        <v>1292</v>
      </c>
      <c r="C778" s="88" t="s">
        <v>2544</v>
      </c>
      <c r="D778" s="76" t="s">
        <v>1175</v>
      </c>
      <c r="E778" s="324" t="s">
        <v>1224</v>
      </c>
      <c r="F778" s="324" t="s">
        <v>833</v>
      </c>
      <c r="G778" s="74" t="s">
        <v>356</v>
      </c>
      <c r="H778" s="246">
        <v>1039</v>
      </c>
      <c r="I778" s="77">
        <v>0.41</v>
      </c>
      <c r="J778" s="241">
        <f t="shared" si="73"/>
        <v>613.0100000000001</v>
      </c>
      <c r="K778" s="267">
        <f>IF(J778=" "," ",IF(J778=0," ",J778/Currency!$C$11))</f>
        <v>630.5389837482</v>
      </c>
      <c r="L778" s="70">
        <f>IF(J778=" "," ",IF(J778=0," ",$J778*VLOOKUP($L$9,Currency!$A$3:$C$8,3,0)))</f>
        <v>403.13691963698545</v>
      </c>
      <c r="M778" s="63">
        <f t="shared" si="66"/>
        <v>0.46</v>
      </c>
      <c r="N778" s="265">
        <f t="shared" si="74"/>
        <v>561</v>
      </c>
      <c r="O778" s="37"/>
      <c r="P778" s="65" t="s">
        <v>479</v>
      </c>
      <c r="Q778" s="65" t="s">
        <v>479</v>
      </c>
      <c r="R778" s="65" t="s">
        <v>479</v>
      </c>
      <c r="S778" s="65" t="s">
        <v>479</v>
      </c>
      <c r="T778" s="65" t="s">
        <v>479</v>
      </c>
      <c r="U778" s="65" t="s">
        <v>479</v>
      </c>
    </row>
    <row r="779" spans="1:21" ht="25.5" customHeight="1">
      <c r="A779" s="61" t="str">
        <f t="shared" si="72"/>
        <v> </v>
      </c>
      <c r="B779" s="75" t="s">
        <v>1293</v>
      </c>
      <c r="C779" s="88" t="s">
        <v>616</v>
      </c>
      <c r="D779" s="76" t="s">
        <v>1175</v>
      </c>
      <c r="E779" s="324" t="s">
        <v>1224</v>
      </c>
      <c r="F779" s="324" t="s">
        <v>833</v>
      </c>
      <c r="G779" s="74" t="s">
        <v>356</v>
      </c>
      <c r="H779" s="246">
        <v>558</v>
      </c>
      <c r="I779" s="77">
        <v>0.41</v>
      </c>
      <c r="J779" s="241">
        <f t="shared" si="73"/>
        <v>329.22</v>
      </c>
      <c r="K779" s="267">
        <f>IF(J779=" "," ",IF(J779=0," ",J779/Currency!$C$11))</f>
        <v>338.63402592059253</v>
      </c>
      <c r="L779" s="70">
        <f>IF(J779=" "," ",IF(J779=0," ",$J779*VLOOKUP($L$9,Currency!$A$3:$C$8,3,0)))</f>
        <v>216.50664211495464</v>
      </c>
      <c r="M779" s="63">
        <f t="shared" si="66"/>
        <v>0.46</v>
      </c>
      <c r="N779" s="265">
        <f t="shared" si="74"/>
        <v>301</v>
      </c>
      <c r="O779" s="37"/>
      <c r="P779" s="65" t="s">
        <v>479</v>
      </c>
      <c r="Q779" s="65" t="s">
        <v>479</v>
      </c>
      <c r="R779" s="65" t="s">
        <v>479</v>
      </c>
      <c r="S779" s="65" t="s">
        <v>479</v>
      </c>
      <c r="T779" s="65" t="s">
        <v>479</v>
      </c>
      <c r="U779" s="65" t="s">
        <v>479</v>
      </c>
    </row>
    <row r="780" spans="1:21" ht="25.5" customHeight="1">
      <c r="A780" s="61" t="str">
        <f t="shared" si="72"/>
        <v> </v>
      </c>
      <c r="B780" s="75" t="s">
        <v>1294</v>
      </c>
      <c r="C780" s="88" t="s">
        <v>617</v>
      </c>
      <c r="D780" s="76" t="s">
        <v>1175</v>
      </c>
      <c r="E780" s="324" t="s">
        <v>1224</v>
      </c>
      <c r="F780" s="324" t="s">
        <v>833</v>
      </c>
      <c r="G780" s="74" t="s">
        <v>356</v>
      </c>
      <c r="H780" s="246">
        <v>1519</v>
      </c>
      <c r="I780" s="77">
        <v>0.41</v>
      </c>
      <c r="J780" s="241">
        <f t="shared" si="73"/>
        <v>896.2100000000002</v>
      </c>
      <c r="K780" s="267">
        <f>IF(J780=" "," ",IF(J780=0," ",J780/Currency!$C$11))</f>
        <v>921.837070561613</v>
      </c>
      <c r="L780" s="70">
        <f>IF(J780=" "," ",IF(J780=0," ",$J780*VLOOKUP($L$9,Currency!$A$3:$C$8,3,0)))</f>
        <v>589.3791924240433</v>
      </c>
      <c r="M780" s="63">
        <f t="shared" si="66"/>
        <v>0.46</v>
      </c>
      <c r="N780" s="265">
        <f t="shared" si="74"/>
        <v>820</v>
      </c>
      <c r="O780" s="37"/>
      <c r="P780" s="65" t="s">
        <v>479</v>
      </c>
      <c r="Q780" s="65" t="s">
        <v>479</v>
      </c>
      <c r="R780" s="65" t="s">
        <v>479</v>
      </c>
      <c r="S780" s="65" t="s">
        <v>479</v>
      </c>
      <c r="T780" s="65" t="s">
        <v>479</v>
      </c>
      <c r="U780" s="65" t="s">
        <v>479</v>
      </c>
    </row>
    <row r="781" spans="1:21" ht="25.5" customHeight="1">
      <c r="A781" s="61" t="str">
        <f t="shared" si="72"/>
        <v> </v>
      </c>
      <c r="B781" s="75" t="s">
        <v>1722</v>
      </c>
      <c r="C781" s="88" t="s">
        <v>1771</v>
      </c>
      <c r="D781" s="76" t="s">
        <v>1175</v>
      </c>
      <c r="E781" s="324" t="s">
        <v>1224</v>
      </c>
      <c r="F781" s="324" t="s">
        <v>833</v>
      </c>
      <c r="G781" s="74" t="s">
        <v>356</v>
      </c>
      <c r="H781" s="246">
        <v>703</v>
      </c>
      <c r="I781" s="77">
        <v>0.41</v>
      </c>
      <c r="J781" s="241">
        <f t="shared" si="73"/>
        <v>414.77000000000004</v>
      </c>
      <c r="K781" s="267">
        <f>IF(J781=" "," ",IF(J781=0," ",J781/Currency!$C$11))</f>
        <v>426.630322978811</v>
      </c>
      <c r="L781" s="70">
        <f>IF(J781=" "," ",IF(J781=0," ",$J781*VLOOKUP($L$9,Currency!$A$3:$C$8,3,0)))</f>
        <v>272.767328686045</v>
      </c>
      <c r="M781" s="63">
        <f t="shared" si="66"/>
        <v>0.46</v>
      </c>
      <c r="N781" s="265">
        <f t="shared" si="74"/>
        <v>380</v>
      </c>
      <c r="O781" s="37"/>
      <c r="P781" s="65" t="s">
        <v>479</v>
      </c>
      <c r="Q781" s="65" t="s">
        <v>479</v>
      </c>
      <c r="R781" s="65" t="s">
        <v>479</v>
      </c>
      <c r="S781" s="65" t="s">
        <v>479</v>
      </c>
      <c r="T781" s="65" t="s">
        <v>479</v>
      </c>
      <c r="U781" s="65" t="s">
        <v>479</v>
      </c>
    </row>
    <row r="782" spans="1:21" ht="25.5" customHeight="1">
      <c r="A782" s="61" t="str">
        <f t="shared" si="72"/>
        <v> </v>
      </c>
      <c r="B782" s="75" t="s">
        <v>1021</v>
      </c>
      <c r="C782" s="88" t="s">
        <v>1445</v>
      </c>
      <c r="D782" s="76" t="s">
        <v>1175</v>
      </c>
      <c r="E782" s="324" t="s">
        <v>1224</v>
      </c>
      <c r="F782" s="324" t="s">
        <v>833</v>
      </c>
      <c r="G782" s="74" t="s">
        <v>356</v>
      </c>
      <c r="H782" s="246">
        <v>1327</v>
      </c>
      <c r="I782" s="77">
        <v>0.41</v>
      </c>
      <c r="J782" s="241">
        <f t="shared" si="73"/>
        <v>782.9300000000001</v>
      </c>
      <c r="K782" s="267">
        <f>IF(J782=" "," ",IF(J782=0," ",J782/Currency!$C$11))</f>
        <v>805.3178358362478</v>
      </c>
      <c r="L782" s="70">
        <f>IF(J782=" "," ",IF(J782=0," ",$J782*VLOOKUP($L$9,Currency!$A$3:$C$8,3,0)))</f>
        <v>514.88228330922</v>
      </c>
      <c r="M782" s="63">
        <f t="shared" si="66"/>
        <v>0.46</v>
      </c>
      <c r="N782" s="265">
        <f t="shared" si="74"/>
        <v>717</v>
      </c>
      <c r="O782" s="37"/>
      <c r="P782" s="65" t="s">
        <v>479</v>
      </c>
      <c r="Q782" s="65" t="s">
        <v>479</v>
      </c>
      <c r="R782" s="65" t="s">
        <v>479</v>
      </c>
      <c r="S782" s="65" t="s">
        <v>479</v>
      </c>
      <c r="T782" s="65" t="s">
        <v>479</v>
      </c>
      <c r="U782" s="65" t="s">
        <v>479</v>
      </c>
    </row>
    <row r="783" spans="1:21" ht="25.5" customHeight="1">
      <c r="A783" s="61" t="str">
        <f t="shared" si="72"/>
        <v> </v>
      </c>
      <c r="B783" s="75" t="s">
        <v>1514</v>
      </c>
      <c r="C783" s="88" t="s">
        <v>1446</v>
      </c>
      <c r="D783" s="76" t="s">
        <v>1175</v>
      </c>
      <c r="E783" s="324" t="s">
        <v>1224</v>
      </c>
      <c r="F783" s="324" t="s">
        <v>833</v>
      </c>
      <c r="G783" s="74" t="s">
        <v>356</v>
      </c>
      <c r="H783" s="246">
        <v>1679</v>
      </c>
      <c r="I783" s="77">
        <v>0.41</v>
      </c>
      <c r="J783" s="241">
        <f t="shared" si="73"/>
        <v>990.6100000000001</v>
      </c>
      <c r="K783" s="267">
        <f>IF(J783=" "," ",IF(J783=0," ",J783/Currency!$C$11))</f>
        <v>1018.9364328327506</v>
      </c>
      <c r="L783" s="70">
        <f>IF(J783=" "," ",IF(J783=0," ",$J783*VLOOKUP($L$9,Currency!$A$3:$C$8,3,0)))</f>
        <v>651.4599500197291</v>
      </c>
      <c r="M783" s="63">
        <f aca="true" t="shared" si="75" ref="M783:M846">IF($H783=0," ",IF(H783=" "," ",IF(E783="A",46%,IF($E783="B",51%,IF($E783="C",51%,IF($E783="D",10%,0))))))</f>
        <v>0.46</v>
      </c>
      <c r="N783" s="265">
        <f t="shared" si="74"/>
        <v>907</v>
      </c>
      <c r="O783" s="37"/>
      <c r="P783" s="65" t="s">
        <v>479</v>
      </c>
      <c r="Q783" s="65" t="s">
        <v>479</v>
      </c>
      <c r="R783" s="65" t="s">
        <v>479</v>
      </c>
      <c r="S783" s="65" t="s">
        <v>479</v>
      </c>
      <c r="T783" s="65" t="s">
        <v>479</v>
      </c>
      <c r="U783" s="65" t="s">
        <v>479</v>
      </c>
    </row>
    <row r="784" spans="1:21" ht="25.5" customHeight="1">
      <c r="A784" s="61" t="str">
        <f t="shared" si="72"/>
        <v> </v>
      </c>
      <c r="B784" s="75" t="s">
        <v>1515</v>
      </c>
      <c r="C784" s="88" t="s">
        <v>1447</v>
      </c>
      <c r="D784" s="76" t="s">
        <v>1175</v>
      </c>
      <c r="E784" s="324" t="s">
        <v>1224</v>
      </c>
      <c r="F784" s="324" t="s">
        <v>833</v>
      </c>
      <c r="G784" s="74" t="s">
        <v>356</v>
      </c>
      <c r="H784" s="246">
        <v>1120</v>
      </c>
      <c r="I784" s="77">
        <v>0.41</v>
      </c>
      <c r="J784" s="241">
        <f t="shared" si="73"/>
        <v>660.8000000000001</v>
      </c>
      <c r="K784" s="267">
        <f>IF(J784=" "," ",IF(J784=0," ",J784/Currency!$C$11))</f>
        <v>679.6955358979635</v>
      </c>
      <c r="L784" s="70">
        <f>IF(J784=" "," ",IF(J784=0," ",$J784*VLOOKUP($L$9,Currency!$A$3:$C$8,3,0)))</f>
        <v>434.56530316980144</v>
      </c>
      <c r="M784" s="63">
        <f t="shared" si="75"/>
        <v>0.46</v>
      </c>
      <c r="N784" s="265">
        <f t="shared" si="74"/>
        <v>605</v>
      </c>
      <c r="O784" s="37"/>
      <c r="P784" s="65" t="s">
        <v>479</v>
      </c>
      <c r="Q784" s="65" t="s">
        <v>479</v>
      </c>
      <c r="R784" s="65" t="s">
        <v>479</v>
      </c>
      <c r="S784" s="65" t="s">
        <v>479</v>
      </c>
      <c r="T784" s="65" t="s">
        <v>479</v>
      </c>
      <c r="U784" s="65" t="s">
        <v>479</v>
      </c>
    </row>
    <row r="785" spans="1:21" ht="25.5" customHeight="1">
      <c r="A785" s="61" t="str">
        <f t="shared" si="72"/>
        <v> </v>
      </c>
      <c r="B785" s="30" t="s">
        <v>1516</v>
      </c>
      <c r="C785" s="87" t="s">
        <v>1517</v>
      </c>
      <c r="D785" s="67" t="s">
        <v>1175</v>
      </c>
      <c r="E785" s="324" t="s">
        <v>1224</v>
      </c>
      <c r="F785" s="324" t="s">
        <v>833</v>
      </c>
      <c r="G785" s="74" t="s">
        <v>356</v>
      </c>
      <c r="H785" s="254">
        <v>718</v>
      </c>
      <c r="I785" s="77">
        <v>0.41</v>
      </c>
      <c r="J785" s="241">
        <f t="shared" si="73"/>
        <v>423.62000000000006</v>
      </c>
      <c r="K785" s="267">
        <f>IF(J785=" "," ",IF(J785=0," ",J785/Currency!$C$11))</f>
        <v>435.73338819173017</v>
      </c>
      <c r="L785" s="70">
        <f>IF(J785=" "," ",IF(J785=0," ",$J785*VLOOKUP($L$9,Currency!$A$3:$C$8,3,0)))</f>
        <v>278.58739971064057</v>
      </c>
      <c r="M785" s="63">
        <f t="shared" si="75"/>
        <v>0.46</v>
      </c>
      <c r="N785" s="265">
        <f t="shared" si="74"/>
        <v>388</v>
      </c>
      <c r="O785" s="37"/>
      <c r="P785" s="65" t="s">
        <v>479</v>
      </c>
      <c r="Q785" s="65" t="s">
        <v>479</v>
      </c>
      <c r="R785" s="65" t="s">
        <v>479</v>
      </c>
      <c r="S785" s="65" t="s">
        <v>479</v>
      </c>
      <c r="T785" s="65" t="s">
        <v>479</v>
      </c>
      <c r="U785" s="65" t="s">
        <v>479</v>
      </c>
    </row>
    <row r="786" spans="1:21" ht="25.5" customHeight="1">
      <c r="A786" s="61" t="str">
        <f t="shared" si="72"/>
        <v> </v>
      </c>
      <c r="B786" s="30" t="s">
        <v>1707</v>
      </c>
      <c r="C786" s="87" t="s">
        <v>1708</v>
      </c>
      <c r="D786" s="67" t="s">
        <v>1175</v>
      </c>
      <c r="E786" s="324" t="s">
        <v>1224</v>
      </c>
      <c r="F786" s="324" t="s">
        <v>833</v>
      </c>
      <c r="G786" s="74" t="s">
        <v>356</v>
      </c>
      <c r="H786" s="254">
        <v>522</v>
      </c>
      <c r="I786" s="77">
        <v>0.41</v>
      </c>
      <c r="J786" s="241">
        <f t="shared" si="73"/>
        <v>307.98</v>
      </c>
      <c r="K786" s="267">
        <f>IF(J786=" "," ",IF(J786=0," ",J786/Currency!$C$11))</f>
        <v>316.7866694095865</v>
      </c>
      <c r="L786" s="70">
        <f>IF(J786=" "," ",IF(J786=0," ",$J786*VLOOKUP($L$9,Currency!$A$3:$C$8,3,0)))</f>
        <v>202.53847165592532</v>
      </c>
      <c r="M786" s="63">
        <f t="shared" si="75"/>
        <v>0.46</v>
      </c>
      <c r="N786" s="265">
        <f t="shared" si="74"/>
        <v>282</v>
      </c>
      <c r="O786" s="37"/>
      <c r="P786" s="65" t="s">
        <v>479</v>
      </c>
      <c r="Q786" s="65" t="s">
        <v>479</v>
      </c>
      <c r="R786" s="65" t="s">
        <v>479</v>
      </c>
      <c r="S786" s="65" t="s">
        <v>479</v>
      </c>
      <c r="T786" s="65" t="s">
        <v>479</v>
      </c>
      <c r="U786" s="65" t="s">
        <v>479</v>
      </c>
    </row>
    <row r="787" spans="1:21" ht="25.5" customHeight="1">
      <c r="A787" s="61" t="str">
        <f t="shared" si="72"/>
        <v> </v>
      </c>
      <c r="B787" s="30" t="s">
        <v>1578</v>
      </c>
      <c r="C787" s="87" t="s">
        <v>1448</v>
      </c>
      <c r="D787" s="67" t="s">
        <v>1175</v>
      </c>
      <c r="E787" s="324" t="s">
        <v>1224</v>
      </c>
      <c r="F787" s="324" t="s">
        <v>833</v>
      </c>
      <c r="G787" s="74" t="s">
        <v>356</v>
      </c>
      <c r="H787" s="246">
        <v>206</v>
      </c>
      <c r="I787" s="77">
        <v>0.41</v>
      </c>
      <c r="J787" s="241">
        <f t="shared" si="73"/>
        <v>121.54000000000002</v>
      </c>
      <c r="K787" s="267">
        <f>IF(J787=" "," ",IF(J787=0," ",J787/Currency!$C$11))</f>
        <v>125.01542892408972</v>
      </c>
      <c r="L787" s="70">
        <f>IF(J787=" "," ",IF(J787=0," ",$J787*VLOOKUP($L$9,Currency!$A$3:$C$8,3,0)))</f>
        <v>79.92897540444562</v>
      </c>
      <c r="M787" s="63">
        <f t="shared" si="75"/>
        <v>0.46</v>
      </c>
      <c r="N787" s="265">
        <f t="shared" si="74"/>
        <v>111</v>
      </c>
      <c r="O787" s="37"/>
      <c r="P787" s="65" t="s">
        <v>479</v>
      </c>
      <c r="Q787" s="65" t="s">
        <v>479</v>
      </c>
      <c r="R787" s="65" t="s">
        <v>479</v>
      </c>
      <c r="S787" s="65" t="s">
        <v>479</v>
      </c>
      <c r="T787" s="65" t="s">
        <v>479</v>
      </c>
      <c r="U787" s="65" t="s">
        <v>479</v>
      </c>
    </row>
    <row r="788" spans="1:21" ht="25.5" customHeight="1">
      <c r="A788" s="61" t="str">
        <f t="shared" si="72"/>
        <v> </v>
      </c>
      <c r="B788" s="30" t="s">
        <v>2438</v>
      </c>
      <c r="C788" s="87" t="s">
        <v>1449</v>
      </c>
      <c r="D788" s="67" t="s">
        <v>1175</v>
      </c>
      <c r="E788" s="324" t="s">
        <v>1224</v>
      </c>
      <c r="F788" s="324" t="s">
        <v>833</v>
      </c>
      <c r="G788" s="74" t="s">
        <v>356</v>
      </c>
      <c r="H788" s="246">
        <v>270</v>
      </c>
      <c r="I788" s="77">
        <v>0.41</v>
      </c>
      <c r="J788" s="241">
        <f t="shared" si="73"/>
        <v>159.3</v>
      </c>
      <c r="K788" s="267">
        <f>IF(J788=" "," ",IF(J788=0," ",J788/Currency!$C$11))</f>
        <v>163.85517383254475</v>
      </c>
      <c r="L788" s="70">
        <f>IF(J788=" "," ",IF(J788=0," ",$J788*VLOOKUP($L$9,Currency!$A$3:$C$8,3,0)))</f>
        <v>104.76127844271998</v>
      </c>
      <c r="M788" s="63">
        <f t="shared" si="75"/>
        <v>0.46</v>
      </c>
      <c r="N788" s="265">
        <f t="shared" si="74"/>
        <v>146</v>
      </c>
      <c r="O788" s="37"/>
      <c r="P788" s="65" t="s">
        <v>479</v>
      </c>
      <c r="Q788" s="65" t="s">
        <v>479</v>
      </c>
      <c r="R788" s="65" t="s">
        <v>479</v>
      </c>
      <c r="S788" s="65" t="s">
        <v>479</v>
      </c>
      <c r="T788" s="65" t="s">
        <v>479</v>
      </c>
      <c r="U788" s="65" t="s">
        <v>479</v>
      </c>
    </row>
    <row r="789" spans="1:21" ht="25.5" customHeight="1">
      <c r="A789" s="61" t="str">
        <f t="shared" si="72"/>
        <v> </v>
      </c>
      <c r="B789" s="75" t="s">
        <v>2462</v>
      </c>
      <c r="C789" s="87" t="s">
        <v>738</v>
      </c>
      <c r="D789" s="67" t="s">
        <v>1175</v>
      </c>
      <c r="E789" s="324" t="s">
        <v>1224</v>
      </c>
      <c r="F789" s="324" t="s">
        <v>833</v>
      </c>
      <c r="G789" s="74" t="s">
        <v>356</v>
      </c>
      <c r="H789" s="246">
        <v>270</v>
      </c>
      <c r="I789" s="77">
        <v>0.41</v>
      </c>
      <c r="J789" s="241">
        <f t="shared" si="73"/>
        <v>159.3</v>
      </c>
      <c r="K789" s="267">
        <f>IF(J789=" "," ",IF(J789=0," ",J789/Currency!$C$11))</f>
        <v>163.85517383254475</v>
      </c>
      <c r="L789" s="70">
        <f>IF(J789=" "," ",IF(J789=0," ",$J789*VLOOKUP($L$9,Currency!$A$3:$C$8,3,0)))</f>
        <v>104.76127844271998</v>
      </c>
      <c r="M789" s="63">
        <f t="shared" si="75"/>
        <v>0.46</v>
      </c>
      <c r="N789" s="265">
        <f t="shared" si="74"/>
        <v>146</v>
      </c>
      <c r="O789" s="37"/>
      <c r="P789" s="65" t="s">
        <v>479</v>
      </c>
      <c r="Q789" s="65" t="s">
        <v>479</v>
      </c>
      <c r="R789" s="65" t="s">
        <v>479</v>
      </c>
      <c r="S789" s="65" t="s">
        <v>479</v>
      </c>
      <c r="T789" s="65" t="s">
        <v>479</v>
      </c>
      <c r="U789" s="65" t="s">
        <v>479</v>
      </c>
    </row>
    <row r="790" spans="1:21" ht="25.5" customHeight="1">
      <c r="A790" s="61" t="str">
        <f t="shared" si="72"/>
        <v> </v>
      </c>
      <c r="B790" s="30" t="s">
        <v>2463</v>
      </c>
      <c r="C790" s="87" t="s">
        <v>738</v>
      </c>
      <c r="D790" s="67" t="s">
        <v>1175</v>
      </c>
      <c r="E790" s="324" t="s">
        <v>1224</v>
      </c>
      <c r="F790" s="324" t="s">
        <v>833</v>
      </c>
      <c r="G790" s="74" t="s">
        <v>356</v>
      </c>
      <c r="H790" s="254">
        <v>270</v>
      </c>
      <c r="I790" s="77">
        <v>0.41</v>
      </c>
      <c r="J790" s="241">
        <f t="shared" si="73"/>
        <v>159.3</v>
      </c>
      <c r="K790" s="267">
        <f>IF(J790=" "," ",IF(J790=0," ",J790/Currency!$C$11))</f>
        <v>163.85517383254475</v>
      </c>
      <c r="L790" s="70">
        <f>IF(J790=" "," ",IF(J790=0," ",$J790*VLOOKUP($L$9,Currency!$A$3:$C$8,3,0)))</f>
        <v>104.76127844271998</v>
      </c>
      <c r="M790" s="63">
        <f t="shared" si="75"/>
        <v>0.46</v>
      </c>
      <c r="N790" s="265">
        <f t="shared" si="74"/>
        <v>146</v>
      </c>
      <c r="O790" s="37"/>
      <c r="P790" s="65" t="s">
        <v>479</v>
      </c>
      <c r="Q790" s="65" t="s">
        <v>479</v>
      </c>
      <c r="R790" s="65" t="s">
        <v>479</v>
      </c>
      <c r="S790" s="65" t="s">
        <v>479</v>
      </c>
      <c r="T790" s="65" t="s">
        <v>479</v>
      </c>
      <c r="U790" s="65" t="s">
        <v>479</v>
      </c>
    </row>
    <row r="791" spans="1:21" ht="25.5" customHeight="1">
      <c r="A791" s="61" t="str">
        <f t="shared" si="72"/>
        <v> </v>
      </c>
      <c r="B791" s="30" t="s">
        <v>2464</v>
      </c>
      <c r="C791" s="87" t="s">
        <v>869</v>
      </c>
      <c r="D791" s="67" t="s">
        <v>1175</v>
      </c>
      <c r="E791" s="324" t="s">
        <v>1224</v>
      </c>
      <c r="F791" s="324" t="s">
        <v>833</v>
      </c>
      <c r="G791" s="74" t="s">
        <v>356</v>
      </c>
      <c r="H791" s="254">
        <v>526</v>
      </c>
      <c r="I791" s="77">
        <v>0.41</v>
      </c>
      <c r="J791" s="241">
        <f t="shared" si="73"/>
        <v>310.34000000000003</v>
      </c>
      <c r="K791" s="267">
        <f>IF(J791=" "," ",IF(J791=0," ",J791/Currency!$C$11))</f>
        <v>319.214153466365</v>
      </c>
      <c r="L791" s="70">
        <f>IF(J791=" "," ",IF(J791=0," ",$J791*VLOOKUP($L$9,Currency!$A$3:$C$8,3,0)))</f>
        <v>204.09049059581747</v>
      </c>
      <c r="M791" s="63">
        <f t="shared" si="75"/>
        <v>0.46</v>
      </c>
      <c r="N791" s="265">
        <f t="shared" si="74"/>
        <v>284</v>
      </c>
      <c r="O791" s="37"/>
      <c r="P791" s="65" t="s">
        <v>479</v>
      </c>
      <c r="Q791" s="65" t="s">
        <v>479</v>
      </c>
      <c r="R791" s="65" t="s">
        <v>479</v>
      </c>
      <c r="S791" s="65" t="s">
        <v>479</v>
      </c>
      <c r="T791" s="65" t="s">
        <v>479</v>
      </c>
      <c r="U791" s="65" t="s">
        <v>479</v>
      </c>
    </row>
    <row r="792" spans="1:21" ht="25.5" customHeight="1">
      <c r="A792" s="61" t="str">
        <f t="shared" si="72"/>
        <v> </v>
      </c>
      <c r="B792" s="75" t="s">
        <v>2465</v>
      </c>
      <c r="C792" s="87" t="s">
        <v>870</v>
      </c>
      <c r="D792" s="67" t="s">
        <v>1175</v>
      </c>
      <c r="E792" s="324" t="s">
        <v>1224</v>
      </c>
      <c r="F792" s="324" t="s">
        <v>833</v>
      </c>
      <c r="G792" s="74" t="s">
        <v>356</v>
      </c>
      <c r="H792" s="246">
        <v>526</v>
      </c>
      <c r="I792" s="77">
        <v>0.41</v>
      </c>
      <c r="J792" s="241">
        <f t="shared" si="73"/>
        <v>310.34000000000003</v>
      </c>
      <c r="K792" s="267">
        <f>IF(J792=" "," ",IF(J792=0," ",J792/Currency!$C$11))</f>
        <v>319.214153466365</v>
      </c>
      <c r="L792" s="70">
        <f>IF(J792=" "," ",IF(J792=0," ",$J792*VLOOKUP($L$9,Currency!$A$3:$C$8,3,0)))</f>
        <v>204.09049059581747</v>
      </c>
      <c r="M792" s="63">
        <f t="shared" si="75"/>
        <v>0.46</v>
      </c>
      <c r="N792" s="265">
        <f t="shared" si="74"/>
        <v>284</v>
      </c>
      <c r="O792" s="37"/>
      <c r="P792" s="65" t="s">
        <v>479</v>
      </c>
      <c r="Q792" s="65" t="s">
        <v>479</v>
      </c>
      <c r="R792" s="65" t="s">
        <v>479</v>
      </c>
      <c r="S792" s="65" t="s">
        <v>479</v>
      </c>
      <c r="T792" s="65" t="s">
        <v>479</v>
      </c>
      <c r="U792" s="65" t="s">
        <v>479</v>
      </c>
    </row>
    <row r="793" spans="1:21" ht="25.5" customHeight="1">
      <c r="A793" s="61" t="str">
        <f t="shared" si="72"/>
        <v> </v>
      </c>
      <c r="B793" s="30" t="s">
        <v>1013</v>
      </c>
      <c r="C793" s="87" t="s">
        <v>870</v>
      </c>
      <c r="D793" s="67" t="s">
        <v>1175</v>
      </c>
      <c r="E793" s="324" t="s">
        <v>1224</v>
      </c>
      <c r="F793" s="324" t="s">
        <v>833</v>
      </c>
      <c r="G793" s="74" t="s">
        <v>356</v>
      </c>
      <c r="H793" s="254">
        <v>526</v>
      </c>
      <c r="I793" s="77">
        <v>0.41</v>
      </c>
      <c r="J793" s="241">
        <f t="shared" si="73"/>
        <v>310.34000000000003</v>
      </c>
      <c r="K793" s="267">
        <f>IF(J793=" "," ",IF(J793=0," ",J793/Currency!$C$11))</f>
        <v>319.214153466365</v>
      </c>
      <c r="L793" s="70">
        <f>IF(J793=" "," ",IF(J793=0," ",$J793*VLOOKUP($L$9,Currency!$A$3:$C$8,3,0)))</f>
        <v>204.09049059581747</v>
      </c>
      <c r="M793" s="63">
        <f t="shared" si="75"/>
        <v>0.46</v>
      </c>
      <c r="N793" s="265">
        <f t="shared" si="74"/>
        <v>284</v>
      </c>
      <c r="O793" s="37"/>
      <c r="P793" s="65" t="s">
        <v>479</v>
      </c>
      <c r="Q793" s="65" t="s">
        <v>479</v>
      </c>
      <c r="R793" s="65" t="s">
        <v>479</v>
      </c>
      <c r="S793" s="65" t="s">
        <v>479</v>
      </c>
      <c r="T793" s="65" t="s">
        <v>479</v>
      </c>
      <c r="U793" s="65" t="s">
        <v>479</v>
      </c>
    </row>
    <row r="794" spans="1:21" ht="25.5" customHeight="1">
      <c r="A794" s="61" t="str">
        <f t="shared" si="72"/>
        <v> </v>
      </c>
      <c r="B794" s="30" t="s">
        <v>1014</v>
      </c>
      <c r="C794" s="87" t="s">
        <v>871</v>
      </c>
      <c r="D794" s="67" t="s">
        <v>1175</v>
      </c>
      <c r="E794" s="324" t="s">
        <v>1224</v>
      </c>
      <c r="F794" s="324" t="s">
        <v>833</v>
      </c>
      <c r="G794" s="74" t="s">
        <v>356</v>
      </c>
      <c r="H794" s="246">
        <v>1519</v>
      </c>
      <c r="I794" s="77">
        <v>0.41</v>
      </c>
      <c r="J794" s="241">
        <f t="shared" si="73"/>
        <v>896.2100000000002</v>
      </c>
      <c r="K794" s="267">
        <f>IF(J794=" "," ",IF(J794=0," ",J794/Currency!$C$11))</f>
        <v>921.837070561613</v>
      </c>
      <c r="L794" s="70">
        <f>IF(J794=" "," ",IF(J794=0," ",$J794*VLOOKUP($L$9,Currency!$A$3:$C$8,3,0)))</f>
        <v>589.3791924240433</v>
      </c>
      <c r="M794" s="63">
        <f t="shared" si="75"/>
        <v>0.46</v>
      </c>
      <c r="N794" s="265">
        <f t="shared" si="74"/>
        <v>820</v>
      </c>
      <c r="O794" s="37"/>
      <c r="P794" s="65" t="s">
        <v>479</v>
      </c>
      <c r="Q794" s="65" t="s">
        <v>479</v>
      </c>
      <c r="R794" s="65" t="s">
        <v>479</v>
      </c>
      <c r="S794" s="65" t="s">
        <v>479</v>
      </c>
      <c r="T794" s="65" t="s">
        <v>479</v>
      </c>
      <c r="U794" s="65" t="s">
        <v>479</v>
      </c>
    </row>
    <row r="795" spans="1:21" ht="25.5" customHeight="1">
      <c r="A795" s="61" t="str">
        <f t="shared" si="72"/>
        <v> </v>
      </c>
      <c r="B795" s="30" t="s">
        <v>1015</v>
      </c>
      <c r="C795" s="87" t="s">
        <v>872</v>
      </c>
      <c r="D795" s="67" t="s">
        <v>1175</v>
      </c>
      <c r="E795" s="324" t="s">
        <v>1224</v>
      </c>
      <c r="F795" s="324" t="s">
        <v>833</v>
      </c>
      <c r="G795" s="74" t="s">
        <v>356</v>
      </c>
      <c r="H795" s="254">
        <v>1519</v>
      </c>
      <c r="I795" s="77">
        <v>0.41</v>
      </c>
      <c r="J795" s="241">
        <f aca="true" t="shared" si="76" ref="J795:J822">IF(H795=" "," ",IF(H795=0," ",H795*(1-I795)))</f>
        <v>896.2100000000002</v>
      </c>
      <c r="K795" s="267">
        <f>IF(J795=" "," ",IF(J795=0," ",J795/Currency!$C$11))</f>
        <v>921.837070561613</v>
      </c>
      <c r="L795" s="70">
        <f>IF(J795=" "," ",IF(J795=0," ",$J795*VLOOKUP($L$9,Currency!$A$3:$C$8,3,0)))</f>
        <v>589.3791924240433</v>
      </c>
      <c r="M795" s="63">
        <f t="shared" si="75"/>
        <v>0.46</v>
      </c>
      <c r="N795" s="265">
        <f t="shared" si="74"/>
        <v>820</v>
      </c>
      <c r="O795" s="37"/>
      <c r="P795" s="65" t="s">
        <v>479</v>
      </c>
      <c r="Q795" s="65" t="s">
        <v>479</v>
      </c>
      <c r="R795" s="65" t="s">
        <v>479</v>
      </c>
      <c r="S795" s="65" t="s">
        <v>479</v>
      </c>
      <c r="T795" s="65" t="s">
        <v>479</v>
      </c>
      <c r="U795" s="65" t="s">
        <v>479</v>
      </c>
    </row>
    <row r="796" spans="1:21" ht="25.5" customHeight="1">
      <c r="A796" s="61" t="str">
        <f t="shared" si="72"/>
        <v> </v>
      </c>
      <c r="B796" s="75" t="s">
        <v>1576</v>
      </c>
      <c r="C796" s="88" t="s">
        <v>873</v>
      </c>
      <c r="D796" s="76" t="s">
        <v>1175</v>
      </c>
      <c r="E796" s="324" t="s">
        <v>1224</v>
      </c>
      <c r="F796" s="324" t="s">
        <v>833</v>
      </c>
      <c r="G796" s="74" t="s">
        <v>356</v>
      </c>
      <c r="H796" s="246">
        <v>1263</v>
      </c>
      <c r="I796" s="77">
        <v>0.41</v>
      </c>
      <c r="J796" s="241">
        <f t="shared" si="76"/>
        <v>745.1700000000001</v>
      </c>
      <c r="K796" s="267">
        <f>IF(J796=" "," ",IF(J796=0," ",J796/Currency!$C$11))</f>
        <v>766.4780909277928</v>
      </c>
      <c r="L796" s="70">
        <f>IF(J796=" "," ",IF(J796=0," ",$J796*VLOOKUP($L$9,Currency!$A$3:$C$8,3,0)))</f>
        <v>490.04998027094575</v>
      </c>
      <c r="M796" s="63">
        <f t="shared" si="75"/>
        <v>0.46</v>
      </c>
      <c r="N796" s="265">
        <f t="shared" si="74"/>
        <v>682</v>
      </c>
      <c r="O796" s="37"/>
      <c r="P796" s="65" t="s">
        <v>479</v>
      </c>
      <c r="Q796" s="65" t="s">
        <v>479</v>
      </c>
      <c r="R796" s="65" t="s">
        <v>479</v>
      </c>
      <c r="S796" s="65" t="s">
        <v>479</v>
      </c>
      <c r="T796" s="65" t="s">
        <v>479</v>
      </c>
      <c r="U796" s="65" t="s">
        <v>479</v>
      </c>
    </row>
    <row r="797" spans="1:21" ht="25.5" customHeight="1">
      <c r="A797" s="61" t="str">
        <f t="shared" si="72"/>
        <v> </v>
      </c>
      <c r="B797" s="30" t="s">
        <v>1577</v>
      </c>
      <c r="C797" s="87" t="s">
        <v>967</v>
      </c>
      <c r="D797" s="67" t="s">
        <v>1175</v>
      </c>
      <c r="E797" s="324" t="s">
        <v>1224</v>
      </c>
      <c r="F797" s="324" t="s">
        <v>833</v>
      </c>
      <c r="G797" s="74" t="s">
        <v>356</v>
      </c>
      <c r="H797" s="246">
        <v>751</v>
      </c>
      <c r="I797" s="77">
        <v>0.41</v>
      </c>
      <c r="J797" s="241">
        <f t="shared" si="76"/>
        <v>443.09000000000003</v>
      </c>
      <c r="K797" s="267">
        <f>IF(J797=" "," ",IF(J797=0," ",J797/Currency!$C$11))</f>
        <v>455.7601316601523</v>
      </c>
      <c r="L797" s="70">
        <f>IF(J797=" "," ",IF(J797=0," ",$J797*VLOOKUP($L$9,Currency!$A$3:$C$8,3,0)))</f>
        <v>291.3915559647508</v>
      </c>
      <c r="M797" s="63">
        <f t="shared" si="75"/>
        <v>0.46</v>
      </c>
      <c r="N797" s="265">
        <f t="shared" si="74"/>
        <v>406</v>
      </c>
      <c r="O797" s="37"/>
      <c r="P797" s="65" t="s">
        <v>479</v>
      </c>
      <c r="Q797" s="65" t="s">
        <v>479</v>
      </c>
      <c r="R797" s="65" t="s">
        <v>479</v>
      </c>
      <c r="S797" s="65" t="s">
        <v>479</v>
      </c>
      <c r="T797" s="65" t="s">
        <v>479</v>
      </c>
      <c r="U797" s="65" t="s">
        <v>479</v>
      </c>
    </row>
    <row r="798" spans="1:26" s="88" customFormat="1" ht="25.5" customHeight="1">
      <c r="A798" s="61" t="str">
        <f t="shared" si="72"/>
        <v> </v>
      </c>
      <c r="B798" s="75" t="s">
        <v>1016</v>
      </c>
      <c r="C798" s="88" t="s">
        <v>968</v>
      </c>
      <c r="D798" s="67" t="s">
        <v>1175</v>
      </c>
      <c r="E798" s="324" t="s">
        <v>1224</v>
      </c>
      <c r="F798" s="324" t="s">
        <v>833</v>
      </c>
      <c r="G798" s="74" t="s">
        <v>356</v>
      </c>
      <c r="H798" s="246">
        <v>1039</v>
      </c>
      <c r="I798" s="77">
        <v>0.41</v>
      </c>
      <c r="J798" s="241">
        <f t="shared" si="76"/>
        <v>613.0100000000001</v>
      </c>
      <c r="K798" s="267">
        <f>IF(J798=" "," ",IF(J798=0," ",J798/Currency!$C$11))</f>
        <v>630.5389837482</v>
      </c>
      <c r="L798" s="70">
        <f>IF(J798=" "," ",IF(J798=0," ",$J798*VLOOKUP($L$9,Currency!$A$3:$C$8,3,0)))</f>
        <v>403.13691963698545</v>
      </c>
      <c r="M798" s="63">
        <f t="shared" si="75"/>
        <v>0.46</v>
      </c>
      <c r="N798" s="265">
        <f aca="true" t="shared" si="77" ref="N798:N822">IF(M798=" "," ",IF(M798=0," ",ROUND(H798*(1-M798),0)))</f>
        <v>561</v>
      </c>
      <c r="O798" s="37"/>
      <c r="P798" s="65" t="s">
        <v>479</v>
      </c>
      <c r="Q798" s="65" t="s">
        <v>479</v>
      </c>
      <c r="R798" s="65" t="s">
        <v>479</v>
      </c>
      <c r="S798" s="65" t="s">
        <v>479</v>
      </c>
      <c r="T798" s="65" t="s">
        <v>479</v>
      </c>
      <c r="U798" s="65" t="s">
        <v>479</v>
      </c>
      <c r="V798" s="56"/>
      <c r="W798" s="56"/>
      <c r="X798" s="56"/>
      <c r="Y798" s="56"/>
      <c r="Z798" s="56"/>
    </row>
    <row r="799" spans="1:26" s="88" customFormat="1" ht="25.5" customHeight="1">
      <c r="A799" s="61" t="str">
        <f t="shared" si="72"/>
        <v> </v>
      </c>
      <c r="B799" s="30" t="s">
        <v>1</v>
      </c>
      <c r="C799" s="87" t="s">
        <v>969</v>
      </c>
      <c r="D799" s="67" t="s">
        <v>1175</v>
      </c>
      <c r="E799" s="324" t="s">
        <v>1224</v>
      </c>
      <c r="F799" s="324" t="s">
        <v>833</v>
      </c>
      <c r="G799" s="74" t="s">
        <v>356</v>
      </c>
      <c r="H799" s="246">
        <v>1039</v>
      </c>
      <c r="I799" s="77">
        <v>0.41</v>
      </c>
      <c r="J799" s="241">
        <f t="shared" si="76"/>
        <v>613.0100000000001</v>
      </c>
      <c r="K799" s="267">
        <f>IF(J799=" "," ",IF(J799=0," ",J799/Currency!$C$11))</f>
        <v>630.5389837482</v>
      </c>
      <c r="L799" s="70">
        <f>IF(J799=" "," ",IF(J799=0," ",$J799*VLOOKUP($L$9,Currency!$A$3:$C$8,3,0)))</f>
        <v>403.13691963698545</v>
      </c>
      <c r="M799" s="63">
        <f t="shared" si="75"/>
        <v>0.46</v>
      </c>
      <c r="N799" s="265">
        <f t="shared" si="77"/>
        <v>561</v>
      </c>
      <c r="O799" s="37"/>
      <c r="P799" s="65" t="s">
        <v>479</v>
      </c>
      <c r="Q799" s="65" t="s">
        <v>479</v>
      </c>
      <c r="R799" s="65" t="s">
        <v>479</v>
      </c>
      <c r="S799" s="65" t="s">
        <v>479</v>
      </c>
      <c r="T799" s="65" t="s">
        <v>479</v>
      </c>
      <c r="U799" s="65" t="s">
        <v>479</v>
      </c>
      <c r="V799" s="56"/>
      <c r="W799" s="56"/>
      <c r="X799" s="56"/>
      <c r="Y799" s="56"/>
      <c r="Z799" s="56"/>
    </row>
    <row r="800" spans="1:21" ht="25.5" customHeight="1">
      <c r="A800" s="61"/>
      <c r="C800" s="101" t="s">
        <v>451</v>
      </c>
      <c r="D800" s="67"/>
      <c r="E800" s="324" t="s">
        <v>479</v>
      </c>
      <c r="F800" s="324"/>
      <c r="G800" s="61"/>
      <c r="H800" s="246"/>
      <c r="I800" s="77"/>
      <c r="J800" s="241" t="str">
        <f t="shared" si="76"/>
        <v> </v>
      </c>
      <c r="K800" s="267" t="str">
        <f>IF(J800=" "," ",IF(J800=0," ",J800/Currency!$C$11))</f>
        <v> </v>
      </c>
      <c r="L800" s="70" t="str">
        <f>IF(J800=" "," ",IF(J800=0," ",$J800*VLOOKUP($L$9,Currency!$A$3:$C$8,3,0)))</f>
        <v> </v>
      </c>
      <c r="M800" s="63" t="str">
        <f t="shared" si="75"/>
        <v> </v>
      </c>
      <c r="N800" s="265" t="str">
        <f t="shared" si="77"/>
        <v> </v>
      </c>
      <c r="O800" s="37"/>
      <c r="P800" s="65" t="s">
        <v>479</v>
      </c>
      <c r="Q800" s="65" t="s">
        <v>479</v>
      </c>
      <c r="R800" s="65" t="s">
        <v>479</v>
      </c>
      <c r="S800" s="65" t="s">
        <v>479</v>
      </c>
      <c r="T800" s="65" t="s">
        <v>479</v>
      </c>
      <c r="U800" s="65" t="s">
        <v>479</v>
      </c>
    </row>
    <row r="801" spans="1:21" ht="25.5" customHeight="1">
      <c r="A801" s="61" t="str">
        <f aca="true" t="shared" si="78" ref="A801:A821">IF(P801="X","C",IF(Q801="X","C",IF(R801="X","C",IF(S801="X","C",IF(T801="X","C",IF(U801="X","C"," "))))))</f>
        <v> </v>
      </c>
      <c r="B801" s="30" t="s">
        <v>2047</v>
      </c>
      <c r="C801" s="72" t="s">
        <v>1548</v>
      </c>
      <c r="D801" s="67" t="s">
        <v>1175</v>
      </c>
      <c r="E801" s="324" t="s">
        <v>1224</v>
      </c>
      <c r="F801" s="324" t="s">
        <v>836</v>
      </c>
      <c r="G801" s="74" t="s">
        <v>356</v>
      </c>
      <c r="H801" s="246">
        <v>125630</v>
      </c>
      <c r="I801" s="77">
        <v>0.41</v>
      </c>
      <c r="J801" s="241">
        <f t="shared" si="76"/>
        <v>74121.70000000001</v>
      </c>
      <c r="K801" s="267">
        <f>IF(J801=" "," ",IF(J801=0," ",J801/Currency!$C$11))</f>
        <v>76241.20551326888</v>
      </c>
      <c r="L801" s="70">
        <f>IF(J801=" "," ",IF(J801=0," ",$J801*VLOOKUP($L$9,Currency!$A$3:$C$8,3,0)))</f>
        <v>48745.03485466264</v>
      </c>
      <c r="M801" s="63">
        <f t="shared" si="75"/>
        <v>0.46</v>
      </c>
      <c r="N801" s="265">
        <f t="shared" si="77"/>
        <v>67840</v>
      </c>
      <c r="O801" s="37"/>
      <c r="P801" s="65" t="s">
        <v>479</v>
      </c>
      <c r="Q801" s="65" t="s">
        <v>479</v>
      </c>
      <c r="R801" s="65" t="s">
        <v>479</v>
      </c>
      <c r="S801" s="65" t="s">
        <v>479</v>
      </c>
      <c r="T801" s="65" t="s">
        <v>479</v>
      </c>
      <c r="U801" s="65" t="s">
        <v>479</v>
      </c>
    </row>
    <row r="802" spans="1:21" ht="25.5" customHeight="1">
      <c r="A802" s="61" t="str">
        <f t="shared" si="78"/>
        <v> </v>
      </c>
      <c r="B802" s="30" t="s">
        <v>1035</v>
      </c>
      <c r="C802" s="72" t="s">
        <v>1549</v>
      </c>
      <c r="D802" s="67" t="s">
        <v>1175</v>
      </c>
      <c r="E802" s="324" t="s">
        <v>1224</v>
      </c>
      <c r="F802" s="324" t="s">
        <v>836</v>
      </c>
      <c r="G802" s="74" t="s">
        <v>356</v>
      </c>
      <c r="H802" s="246">
        <v>67969</v>
      </c>
      <c r="I802" s="77">
        <v>0.41</v>
      </c>
      <c r="J802" s="241">
        <f t="shared" si="76"/>
        <v>40101.71000000001</v>
      </c>
      <c r="K802" s="267">
        <f>IF(J802=" "," ",IF(J802=0," ",J802/Currency!$C$11))</f>
        <v>41248.415963793464</v>
      </c>
      <c r="L802" s="70">
        <f>IF(J802=" "," ",IF(J802=0," ",$J802*VLOOKUP($L$9,Currency!$A$3:$C$8,3,0)))</f>
        <v>26372.293831382354</v>
      </c>
      <c r="M802" s="63">
        <f t="shared" si="75"/>
        <v>0.46</v>
      </c>
      <c r="N802" s="265">
        <f t="shared" si="77"/>
        <v>36703</v>
      </c>
      <c r="O802" s="37"/>
      <c r="P802" s="65" t="s">
        <v>479</v>
      </c>
      <c r="Q802" s="65" t="s">
        <v>479</v>
      </c>
      <c r="R802" s="65" t="s">
        <v>479</v>
      </c>
      <c r="S802" s="65" t="s">
        <v>479</v>
      </c>
      <c r="T802" s="65" t="s">
        <v>479</v>
      </c>
      <c r="U802" s="65" t="s">
        <v>479</v>
      </c>
    </row>
    <row r="803" spans="1:21" ht="25.5" customHeight="1">
      <c r="A803" s="61" t="str">
        <f t="shared" si="78"/>
        <v> </v>
      </c>
      <c r="B803" s="30" t="s">
        <v>1036</v>
      </c>
      <c r="C803" s="72" t="s">
        <v>1550</v>
      </c>
      <c r="D803" s="67" t="s">
        <v>1175</v>
      </c>
      <c r="E803" s="324" t="s">
        <v>1224</v>
      </c>
      <c r="F803" s="324" t="s">
        <v>836</v>
      </c>
      <c r="G803" s="74" t="s">
        <v>356</v>
      </c>
      <c r="H803" s="246">
        <v>93596</v>
      </c>
      <c r="I803" s="77">
        <v>0.41</v>
      </c>
      <c r="J803" s="241">
        <f t="shared" si="76"/>
        <v>55221.64000000001</v>
      </c>
      <c r="K803" s="267">
        <f>IF(J803=" "," ",IF(J803=0," ",J803/Currency!$C$11))</f>
        <v>56800.69944455874</v>
      </c>
      <c r="L803" s="70">
        <f>IF(J803=" "," ",IF(J803=0," ",$J803*VLOOKUP($L$9,Currency!$A$3:$C$8,3,0)))</f>
        <v>36315.69117453637</v>
      </c>
      <c r="M803" s="63">
        <f t="shared" si="75"/>
        <v>0.46</v>
      </c>
      <c r="N803" s="265">
        <f t="shared" si="77"/>
        <v>50542</v>
      </c>
      <c r="O803" s="37"/>
      <c r="P803" s="65" t="s">
        <v>479</v>
      </c>
      <c r="Q803" s="65" t="s">
        <v>479</v>
      </c>
      <c r="R803" s="65" t="s">
        <v>479</v>
      </c>
      <c r="S803" s="65" t="s">
        <v>479</v>
      </c>
      <c r="T803" s="65" t="s">
        <v>479</v>
      </c>
      <c r="U803" s="65" t="s">
        <v>479</v>
      </c>
    </row>
    <row r="804" spans="1:21" ht="25.5" customHeight="1">
      <c r="A804" s="61" t="str">
        <f t="shared" si="78"/>
        <v> </v>
      </c>
      <c r="B804" s="30" t="s">
        <v>591</v>
      </c>
      <c r="C804" s="72" t="s">
        <v>592</v>
      </c>
      <c r="D804" s="67" t="s">
        <v>1175</v>
      </c>
      <c r="E804" s="324" t="s">
        <v>1224</v>
      </c>
      <c r="F804" s="324" t="s">
        <v>836</v>
      </c>
      <c r="G804" s="74" t="s">
        <v>356</v>
      </c>
      <c r="H804" s="246">
        <v>74020</v>
      </c>
      <c r="I804" s="77">
        <v>0.41</v>
      </c>
      <c r="J804" s="241">
        <f t="shared" si="76"/>
        <v>43671.8</v>
      </c>
      <c r="K804" s="267">
        <f>IF(J804=" "," ",IF(J804=0," ",J804/Currency!$C$11))</f>
        <v>44920.59247068505</v>
      </c>
      <c r="L804" s="70">
        <f>IF(J804=" "," ",IF(J804=0," ",$J804*VLOOKUP($L$9,Currency!$A$3:$C$8,3,0)))</f>
        <v>28720.110482704196</v>
      </c>
      <c r="M804" s="63">
        <f t="shared" si="75"/>
        <v>0.46</v>
      </c>
      <c r="N804" s="265">
        <f t="shared" si="77"/>
        <v>39971</v>
      </c>
      <c r="O804" s="37"/>
      <c r="P804" s="65" t="s">
        <v>479</v>
      </c>
      <c r="Q804" s="65" t="s">
        <v>479</v>
      </c>
      <c r="R804" s="65" t="s">
        <v>479</v>
      </c>
      <c r="S804" s="65" t="s">
        <v>479</v>
      </c>
      <c r="T804" s="65" t="s">
        <v>479</v>
      </c>
      <c r="U804" s="65" t="s">
        <v>479</v>
      </c>
    </row>
    <row r="805" spans="1:21" ht="25.5" customHeight="1">
      <c r="A805" s="61" t="str">
        <f t="shared" si="78"/>
        <v> </v>
      </c>
      <c r="B805" s="30" t="s">
        <v>593</v>
      </c>
      <c r="C805" s="72" t="s">
        <v>594</v>
      </c>
      <c r="D805" s="67" t="s">
        <v>1175</v>
      </c>
      <c r="E805" s="324" t="s">
        <v>1224</v>
      </c>
      <c r="F805" s="324" t="s">
        <v>836</v>
      </c>
      <c r="G805" s="74" t="s">
        <v>356</v>
      </c>
      <c r="H805" s="246">
        <v>41274</v>
      </c>
      <c r="I805" s="77">
        <v>0.41</v>
      </c>
      <c r="J805" s="241">
        <f t="shared" si="76"/>
        <v>24351.660000000003</v>
      </c>
      <c r="K805" s="267">
        <f>IF(J805=" "," ",IF(J805=0," ",J805/Currency!$C$11))</f>
        <v>25047.994239868345</v>
      </c>
      <c r="L805" s="70">
        <f>IF(J805=" "," ",IF(J805=0," ",$J805*VLOOKUP($L$9,Currency!$A$3:$C$8,3,0)))</f>
        <v>16014.50743127713</v>
      </c>
      <c r="M805" s="63">
        <f t="shared" si="75"/>
        <v>0.46</v>
      </c>
      <c r="N805" s="265">
        <f t="shared" si="77"/>
        <v>22288</v>
      </c>
      <c r="O805" s="37"/>
      <c r="P805" s="65" t="s">
        <v>479</v>
      </c>
      <c r="Q805" s="65" t="s">
        <v>479</v>
      </c>
      <c r="R805" s="65" t="s">
        <v>479</v>
      </c>
      <c r="S805" s="65" t="s">
        <v>479</v>
      </c>
      <c r="T805" s="65" t="s">
        <v>479</v>
      </c>
      <c r="U805" s="65" t="s">
        <v>479</v>
      </c>
    </row>
    <row r="806" spans="1:21" ht="25.5" customHeight="1">
      <c r="A806" s="61" t="str">
        <f t="shared" si="78"/>
        <v> </v>
      </c>
      <c r="B806" s="30" t="s">
        <v>1378</v>
      </c>
      <c r="C806" s="72" t="s">
        <v>1379</v>
      </c>
      <c r="D806" s="67" t="s">
        <v>1175</v>
      </c>
      <c r="E806" s="324" t="s">
        <v>1224</v>
      </c>
      <c r="F806" s="324" t="s">
        <v>836</v>
      </c>
      <c r="G806" s="74" t="s">
        <v>356</v>
      </c>
      <c r="H806" s="246">
        <v>86833</v>
      </c>
      <c r="I806" s="77">
        <v>0.41</v>
      </c>
      <c r="J806" s="241">
        <f t="shared" si="76"/>
        <v>51231.47000000001</v>
      </c>
      <c r="K806" s="267">
        <f>IF(J806=" "," ",IF(J806=0," ",J806/Currency!$C$11))</f>
        <v>52696.4307755606</v>
      </c>
      <c r="L806" s="70">
        <f>IF(J806=" "," ",IF(J806=0," ",$J806*VLOOKUP($L$9,Currency!$A$3:$C$8,3,0)))</f>
        <v>33691.61515191373</v>
      </c>
      <c r="M806" s="63">
        <f t="shared" si="75"/>
        <v>0.46</v>
      </c>
      <c r="N806" s="265">
        <f t="shared" si="77"/>
        <v>46890</v>
      </c>
      <c r="O806" s="37"/>
      <c r="P806" s="65" t="s">
        <v>479</v>
      </c>
      <c r="Q806" s="65" t="s">
        <v>479</v>
      </c>
      <c r="R806" s="65" t="s">
        <v>479</v>
      </c>
      <c r="S806" s="65" t="s">
        <v>479</v>
      </c>
      <c r="T806" s="65" t="s">
        <v>479</v>
      </c>
      <c r="U806" s="65" t="s">
        <v>479</v>
      </c>
    </row>
    <row r="807" spans="1:21" ht="25.5" customHeight="1">
      <c r="A807" s="61" t="str">
        <f t="shared" si="78"/>
        <v> </v>
      </c>
      <c r="B807" s="30" t="s">
        <v>312</v>
      </c>
      <c r="C807" s="72" t="s">
        <v>177</v>
      </c>
      <c r="D807" s="67" t="s">
        <v>1175</v>
      </c>
      <c r="E807" s="324" t="s">
        <v>1224</v>
      </c>
      <c r="F807" s="324" t="s">
        <v>836</v>
      </c>
      <c r="G807" s="74" t="s">
        <v>356</v>
      </c>
      <c r="H807" s="246">
        <v>49816</v>
      </c>
      <c r="I807" s="77">
        <v>0.41</v>
      </c>
      <c r="J807" s="241">
        <f t="shared" si="76"/>
        <v>29391.440000000002</v>
      </c>
      <c r="K807" s="267">
        <f>IF(J807=" "," ",IF(J807=0," ",J807/Currency!$C$11))</f>
        <v>30231.886443118703</v>
      </c>
      <c r="L807" s="70">
        <f>IF(J807=" "," ",IF(J807=0," ",$J807*VLOOKUP($L$9,Currency!$A$3:$C$8,3,0)))</f>
        <v>19328.84387741681</v>
      </c>
      <c r="M807" s="63">
        <f t="shared" si="75"/>
        <v>0.46</v>
      </c>
      <c r="N807" s="265">
        <f t="shared" si="77"/>
        <v>26901</v>
      </c>
      <c r="O807" s="37"/>
      <c r="P807" s="65" t="s">
        <v>479</v>
      </c>
      <c r="Q807" s="65" t="s">
        <v>479</v>
      </c>
      <c r="R807" s="65" t="s">
        <v>479</v>
      </c>
      <c r="S807" s="65" t="s">
        <v>479</v>
      </c>
      <c r="T807" s="65" t="s">
        <v>479</v>
      </c>
      <c r="U807" s="65" t="s">
        <v>479</v>
      </c>
    </row>
    <row r="808" spans="1:21" ht="25.5" customHeight="1">
      <c r="A808" s="61" t="str">
        <f t="shared" si="78"/>
        <v> </v>
      </c>
      <c r="B808" s="30" t="s">
        <v>886</v>
      </c>
      <c r="C808" s="72" t="s">
        <v>473</v>
      </c>
      <c r="D808" s="67" t="s">
        <v>1175</v>
      </c>
      <c r="E808" s="324" t="s">
        <v>1224</v>
      </c>
      <c r="F808" s="324" t="s">
        <v>836</v>
      </c>
      <c r="G808" s="74" t="s">
        <v>356</v>
      </c>
      <c r="H808" s="246">
        <v>148039</v>
      </c>
      <c r="I808" s="77">
        <v>0.41</v>
      </c>
      <c r="J808" s="241">
        <f t="shared" si="76"/>
        <v>87343.01000000001</v>
      </c>
      <c r="K808" s="267">
        <f>IF(J808=" "," ",IF(J808=0," ",J808/Currency!$C$11))</f>
        <v>89840.57807035591</v>
      </c>
      <c r="L808" s="70">
        <f>IF(J808=" "," ",IF(J808=0," ",$J808*VLOOKUP($L$9,Currency!$A$3:$C$8,3,0)))</f>
        <v>57439.832960673426</v>
      </c>
      <c r="M808" s="63">
        <f t="shared" si="75"/>
        <v>0.46</v>
      </c>
      <c r="N808" s="265">
        <f t="shared" si="77"/>
        <v>79941</v>
      </c>
      <c r="O808" s="37"/>
      <c r="P808" s="65" t="s">
        <v>479</v>
      </c>
      <c r="Q808" s="65" t="s">
        <v>479</v>
      </c>
      <c r="R808" s="65" t="s">
        <v>479</v>
      </c>
      <c r="S808" s="65" t="s">
        <v>479</v>
      </c>
      <c r="T808" s="65" t="s">
        <v>479</v>
      </c>
      <c r="U808" s="65" t="s">
        <v>479</v>
      </c>
    </row>
    <row r="809" spans="1:21" ht="25.5" customHeight="1">
      <c r="A809" s="61" t="str">
        <f t="shared" si="78"/>
        <v> </v>
      </c>
      <c r="B809" s="30" t="s">
        <v>887</v>
      </c>
      <c r="C809" s="72" t="s">
        <v>1056</v>
      </c>
      <c r="D809" s="67" t="s">
        <v>1175</v>
      </c>
      <c r="E809" s="324" t="s">
        <v>1224</v>
      </c>
      <c r="F809" s="324" t="s">
        <v>836</v>
      </c>
      <c r="G809" s="74" t="s">
        <v>356</v>
      </c>
      <c r="H809" s="246">
        <v>78988</v>
      </c>
      <c r="I809" s="77">
        <v>0.41</v>
      </c>
      <c r="J809" s="241">
        <f t="shared" si="76"/>
        <v>46602.920000000006</v>
      </c>
      <c r="K809" s="267">
        <f>IF(J809=" "," ",IF(J809=0," ",J809/Currency!$C$11))</f>
        <v>47935.527669203875</v>
      </c>
      <c r="L809" s="70">
        <f>IF(J809=" "," ",IF(J809=0," ",$J809*VLOOKUP($L$9,Currency!$A$3:$C$8,3,0)))</f>
        <v>30647.718006050247</v>
      </c>
      <c r="M809" s="63">
        <f t="shared" si="75"/>
        <v>0.46</v>
      </c>
      <c r="N809" s="265">
        <f t="shared" si="77"/>
        <v>42654</v>
      </c>
      <c r="O809" s="37"/>
      <c r="P809" s="65" t="s">
        <v>479</v>
      </c>
      <c r="Q809" s="65" t="s">
        <v>479</v>
      </c>
      <c r="R809" s="65" t="s">
        <v>479</v>
      </c>
      <c r="S809" s="65" t="s">
        <v>479</v>
      </c>
      <c r="T809" s="65" t="s">
        <v>479</v>
      </c>
      <c r="U809" s="65" t="s">
        <v>479</v>
      </c>
    </row>
    <row r="810" spans="1:21" ht="25.5" customHeight="1">
      <c r="A810" s="61" t="str">
        <f>IF(P810="X","C",IF(Q810="X","C",IF(R810="X","C",IF(S810="X","C",IF(T810="X","C",IF(U810="X","C"," "))))))</f>
        <v> </v>
      </c>
      <c r="B810" s="30" t="s">
        <v>946</v>
      </c>
      <c r="C810" s="72" t="s">
        <v>947</v>
      </c>
      <c r="D810" s="67" t="s">
        <v>1175</v>
      </c>
      <c r="E810" s="324" t="s">
        <v>1224</v>
      </c>
      <c r="F810" s="324" t="s">
        <v>836</v>
      </c>
      <c r="G810" s="74" t="s">
        <v>356</v>
      </c>
      <c r="H810" s="246">
        <v>37003</v>
      </c>
      <c r="I810" s="77">
        <v>0.41</v>
      </c>
      <c r="J810" s="241">
        <f t="shared" si="76"/>
        <v>21831.770000000004</v>
      </c>
      <c r="K810" s="267">
        <f>IF(J810=" "," ",IF(J810=0," ",J810/Currency!$C$11))</f>
        <v>22456.048138243164</v>
      </c>
      <c r="L810" s="70">
        <f>IF(J810=" "," ",IF(J810=0," ",$J810*VLOOKUP($L$9,Currency!$A$3:$C$8,3,0)))</f>
        <v>14357.33920820729</v>
      </c>
      <c r="M810" s="63">
        <f t="shared" si="75"/>
        <v>0.46</v>
      </c>
      <c r="N810" s="265">
        <f t="shared" si="77"/>
        <v>19982</v>
      </c>
      <c r="O810" s="37"/>
      <c r="P810" s="65" t="s">
        <v>479</v>
      </c>
      <c r="Q810" s="65" t="s">
        <v>479</v>
      </c>
      <c r="R810" s="65" t="s">
        <v>479</v>
      </c>
      <c r="S810" s="65" t="s">
        <v>479</v>
      </c>
      <c r="T810" s="65" t="s">
        <v>479</v>
      </c>
      <c r="U810" s="65" t="s">
        <v>479</v>
      </c>
    </row>
    <row r="811" spans="1:21" ht="25.5" customHeight="1">
      <c r="A811" s="61" t="str">
        <f t="shared" si="78"/>
        <v> </v>
      </c>
      <c r="B811" s="30" t="s">
        <v>888</v>
      </c>
      <c r="C811" s="72" t="s">
        <v>1057</v>
      </c>
      <c r="D811" s="67" t="s">
        <v>1175</v>
      </c>
      <c r="E811" s="324" t="s">
        <v>1224</v>
      </c>
      <c r="F811" s="324" t="s">
        <v>836</v>
      </c>
      <c r="G811" s="74" t="s">
        <v>356</v>
      </c>
      <c r="H811" s="246">
        <v>116005</v>
      </c>
      <c r="I811" s="77">
        <v>0.41</v>
      </c>
      <c r="J811" s="241">
        <f t="shared" si="76"/>
        <v>68442.95000000001</v>
      </c>
      <c r="K811" s="267">
        <f>IF(J811=" "," ",IF(J811=0," ",J811/Currency!$C$11))</f>
        <v>70400.07200164576</v>
      </c>
      <c r="L811" s="70">
        <f>IF(J811=" "," ",IF(J811=0," ",$J811*VLOOKUP($L$9,Currency!$A$3:$C$8,3,0)))</f>
        <v>45010.48928054716</v>
      </c>
      <c r="M811" s="63">
        <f t="shared" si="75"/>
        <v>0.46</v>
      </c>
      <c r="N811" s="265">
        <f t="shared" si="77"/>
        <v>62643</v>
      </c>
      <c r="O811" s="37"/>
      <c r="P811" s="65" t="s">
        <v>479</v>
      </c>
      <c r="Q811" s="65" t="s">
        <v>479</v>
      </c>
      <c r="R811" s="65" t="s">
        <v>479</v>
      </c>
      <c r="S811" s="65" t="s">
        <v>479</v>
      </c>
      <c r="T811" s="65" t="s">
        <v>479</v>
      </c>
      <c r="U811" s="65" t="s">
        <v>479</v>
      </c>
    </row>
    <row r="812" spans="1:21" ht="25.5" customHeight="1">
      <c r="A812" s="61" t="str">
        <f t="shared" si="78"/>
        <v> </v>
      </c>
      <c r="B812" s="30" t="s">
        <v>1038</v>
      </c>
      <c r="C812" s="72" t="s">
        <v>1551</v>
      </c>
      <c r="D812" s="67" t="s">
        <v>1175</v>
      </c>
      <c r="E812" s="324" t="s">
        <v>1224</v>
      </c>
      <c r="F812" s="324" t="s">
        <v>836</v>
      </c>
      <c r="G812" s="74" t="s">
        <v>356</v>
      </c>
      <c r="H812" s="246">
        <v>60153</v>
      </c>
      <c r="I812" s="77">
        <v>0.41</v>
      </c>
      <c r="J812" s="241">
        <f t="shared" si="76"/>
        <v>35490.270000000004</v>
      </c>
      <c r="K812" s="267">
        <f>IF(J812=" "," ",IF(J812=0," ",J812/Currency!$C$11))</f>
        <v>36505.11211684839</v>
      </c>
      <c r="L812" s="70">
        <f>IF(J812=" "," ",IF(J812=0," ",$J812*VLOOKUP($L$9,Currency!$A$3:$C$8,3,0)))</f>
        <v>23339.648822833096</v>
      </c>
      <c r="M812" s="63">
        <f t="shared" si="75"/>
        <v>0.46</v>
      </c>
      <c r="N812" s="265">
        <f t="shared" si="77"/>
        <v>32483</v>
      </c>
      <c r="O812" s="37"/>
      <c r="P812" s="65" t="s">
        <v>479</v>
      </c>
      <c r="Q812" s="65" t="s">
        <v>479</v>
      </c>
      <c r="R812" s="65" t="s">
        <v>479</v>
      </c>
      <c r="S812" s="65" t="s">
        <v>479</v>
      </c>
      <c r="T812" s="65" t="s">
        <v>479</v>
      </c>
      <c r="U812" s="65" t="s">
        <v>479</v>
      </c>
    </row>
    <row r="813" spans="1:21" ht="25.5" customHeight="1">
      <c r="A813" s="61" t="str">
        <f t="shared" si="78"/>
        <v> </v>
      </c>
      <c r="B813" s="30" t="s">
        <v>1040</v>
      </c>
      <c r="C813" s="72" t="s">
        <v>1552</v>
      </c>
      <c r="D813" s="67" t="s">
        <v>1175</v>
      </c>
      <c r="E813" s="324" t="s">
        <v>1224</v>
      </c>
      <c r="F813" s="324" t="s">
        <v>836</v>
      </c>
      <c r="G813" s="74" t="s">
        <v>356</v>
      </c>
      <c r="H813" s="246">
        <v>34525</v>
      </c>
      <c r="I813" s="77">
        <v>0.41</v>
      </c>
      <c r="J813" s="241">
        <f t="shared" si="76"/>
        <v>20369.750000000004</v>
      </c>
      <c r="K813" s="267">
        <f>IF(J813=" "," ",IF(J813=0," ",J813/Currency!$C$11))</f>
        <v>20952.22176506892</v>
      </c>
      <c r="L813" s="70">
        <f>IF(J813=" "," ",IF(J813=0," ",$J813*VLOOKUP($L$9,Currency!$A$3:$C$8,3,0)))</f>
        <v>13395.863474944104</v>
      </c>
      <c r="M813" s="63">
        <f t="shared" si="75"/>
        <v>0.46</v>
      </c>
      <c r="N813" s="265">
        <f t="shared" si="77"/>
        <v>18644</v>
      </c>
      <c r="O813" s="37"/>
      <c r="P813" s="65" t="s">
        <v>479</v>
      </c>
      <c r="Q813" s="65" t="s">
        <v>479</v>
      </c>
      <c r="R813" s="65" t="s">
        <v>479</v>
      </c>
      <c r="S813" s="65" t="s">
        <v>479</v>
      </c>
      <c r="T813" s="65" t="s">
        <v>479</v>
      </c>
      <c r="U813" s="65" t="s">
        <v>479</v>
      </c>
    </row>
    <row r="814" spans="1:21" ht="25.5" customHeight="1">
      <c r="A814" s="61" t="str">
        <f>IF(P814="X","C",IF(Q814="X","C",IF(R814="X","C",IF(S814="X","C",IF(T814="X","C",IF(U814="X","C"," "))))))</f>
        <v> </v>
      </c>
      <c r="B814" s="30" t="s">
        <v>936</v>
      </c>
      <c r="C814" s="72" t="s">
        <v>937</v>
      </c>
      <c r="D814" s="67" t="s">
        <v>1175</v>
      </c>
      <c r="E814" s="324" t="s">
        <v>1224</v>
      </c>
      <c r="F814" s="324" t="s">
        <v>836</v>
      </c>
      <c r="G814" s="74" t="s">
        <v>356</v>
      </c>
      <c r="H814" s="246">
        <v>54087</v>
      </c>
      <c r="I814" s="77">
        <v>0.41</v>
      </c>
      <c r="J814" s="241">
        <f aca="true" t="shared" si="79" ref="J814:J840">IF(H814=" "," ",IF(H814=0," ",H814*(1-I814)))</f>
        <v>31911.330000000005</v>
      </c>
      <c r="K814" s="267">
        <f>IF(J814=" "," ",IF(J814=0," ",J814/Currency!$C$11))</f>
        <v>32823.832544743884</v>
      </c>
      <c r="L814" s="70">
        <f>IF(J814=" "," ",IF(J814=0," ",$J814*VLOOKUP($L$9,Currency!$A$3:$C$8,3,0)))</f>
        <v>20986.012100486652</v>
      </c>
      <c r="M814" s="63">
        <f t="shared" si="75"/>
        <v>0.46</v>
      </c>
      <c r="N814" s="265">
        <f aca="true" t="shared" si="80" ref="N814:N840">IF(M814=" "," ",IF(M814=0," ",ROUND(H814*(1-M814),0)))</f>
        <v>29207</v>
      </c>
      <c r="O814" s="37"/>
      <c r="P814" s="65" t="s">
        <v>479</v>
      </c>
      <c r="Q814" s="65" t="s">
        <v>479</v>
      </c>
      <c r="R814" s="65" t="s">
        <v>479</v>
      </c>
      <c r="S814" s="65" t="s">
        <v>479</v>
      </c>
      <c r="T814" s="65" t="s">
        <v>479</v>
      </c>
      <c r="U814" s="65" t="s">
        <v>479</v>
      </c>
    </row>
    <row r="815" spans="1:21" ht="25.5" customHeight="1">
      <c r="A815" s="61" t="str">
        <f t="shared" si="78"/>
        <v> </v>
      </c>
      <c r="B815" s="30" t="s">
        <v>552</v>
      </c>
      <c r="C815" s="72" t="s">
        <v>553</v>
      </c>
      <c r="D815" s="67" t="s">
        <v>1175</v>
      </c>
      <c r="E815" s="324" t="s">
        <v>1224</v>
      </c>
      <c r="F815" s="324" t="s">
        <v>836</v>
      </c>
      <c r="G815" s="74" t="s">
        <v>356</v>
      </c>
      <c r="H815" s="246">
        <v>28460</v>
      </c>
      <c r="I815" s="77">
        <v>0.41</v>
      </c>
      <c r="J815" s="241">
        <f t="shared" si="76"/>
        <v>16791.4</v>
      </c>
      <c r="K815" s="267">
        <f>IF(J815=" "," ",IF(J815=0," ",J815/Currency!$C$11))</f>
        <v>17271.549063978608</v>
      </c>
      <c r="L815" s="70">
        <f>IF(J815=" "," ",IF(J815=0," ",$J815*VLOOKUP($L$9,Currency!$A$3:$C$8,3,0)))</f>
        <v>11042.614757332633</v>
      </c>
      <c r="M815" s="63">
        <f t="shared" si="75"/>
        <v>0.46</v>
      </c>
      <c r="N815" s="265">
        <f t="shared" si="77"/>
        <v>15368</v>
      </c>
      <c r="O815" s="37"/>
      <c r="P815" s="65" t="s">
        <v>479</v>
      </c>
      <c r="Q815" s="65" t="s">
        <v>479</v>
      </c>
      <c r="R815" s="65" t="s">
        <v>479</v>
      </c>
      <c r="S815" s="65" t="s">
        <v>479</v>
      </c>
      <c r="T815" s="65" t="s">
        <v>479</v>
      </c>
      <c r="U815" s="65" t="s">
        <v>479</v>
      </c>
    </row>
    <row r="816" spans="1:21" ht="25.5" customHeight="1">
      <c r="A816" s="61" t="str">
        <f t="shared" si="78"/>
        <v> </v>
      </c>
      <c r="B816" s="30" t="s">
        <v>890</v>
      </c>
      <c r="C816" s="72" t="s">
        <v>1770</v>
      </c>
      <c r="D816" s="67" t="s">
        <v>1175</v>
      </c>
      <c r="E816" s="324" t="s">
        <v>1224</v>
      </c>
      <c r="F816" s="324" t="s">
        <v>836</v>
      </c>
      <c r="G816" s="74" t="s">
        <v>356</v>
      </c>
      <c r="H816" s="246">
        <v>82562</v>
      </c>
      <c r="I816" s="77">
        <v>0.41</v>
      </c>
      <c r="J816" s="241">
        <f aca="true" t="shared" si="81" ref="J816:J821">IF(H816=" "," ",IF(H816=0," ",H816*(1-I816)))</f>
        <v>48711.58000000001</v>
      </c>
      <c r="K816" s="267">
        <f>IF(J816=" "," ",IF(J816=0," ",J816/Currency!$C$11))</f>
        <v>50104.48467393542</v>
      </c>
      <c r="L816" s="70">
        <f>IF(J816=" "," ",IF(J816=0," ",$J816*VLOOKUP($L$9,Currency!$A$3:$C$8,3,0)))</f>
        <v>32034.446928843885</v>
      </c>
      <c r="M816" s="63">
        <f t="shared" si="75"/>
        <v>0.46</v>
      </c>
      <c r="N816" s="265">
        <f t="shared" si="77"/>
        <v>44583</v>
      </c>
      <c r="O816" s="37"/>
      <c r="P816" s="65" t="s">
        <v>479</v>
      </c>
      <c r="Q816" s="65" t="s">
        <v>479</v>
      </c>
      <c r="R816" s="65" t="s">
        <v>479</v>
      </c>
      <c r="S816" s="65" t="s">
        <v>479</v>
      </c>
      <c r="T816" s="65" t="s">
        <v>479</v>
      </c>
      <c r="U816" s="65" t="s">
        <v>479</v>
      </c>
    </row>
    <row r="817" spans="1:21" ht="25.5" customHeight="1">
      <c r="A817" s="61" t="str">
        <f t="shared" si="78"/>
        <v> </v>
      </c>
      <c r="B817" s="30" t="s">
        <v>892</v>
      </c>
      <c r="C817" s="72" t="s">
        <v>1095</v>
      </c>
      <c r="D817" s="67" t="s">
        <v>1175</v>
      </c>
      <c r="E817" s="324" t="s">
        <v>1224</v>
      </c>
      <c r="F817" s="324" t="s">
        <v>836</v>
      </c>
      <c r="G817" s="74" t="s">
        <v>356</v>
      </c>
      <c r="H817" s="246">
        <v>45545</v>
      </c>
      <c r="I817" s="77">
        <v>0.41</v>
      </c>
      <c r="J817" s="241">
        <f t="shared" si="81"/>
        <v>26871.550000000003</v>
      </c>
      <c r="K817" s="267">
        <f>IF(J817=" "," ",IF(J817=0," ",J817/Currency!$C$11))</f>
        <v>27639.940341493526</v>
      </c>
      <c r="L817" s="70">
        <f>IF(J817=" "," ",IF(J817=0," ",$J817*VLOOKUP($L$9,Currency!$A$3:$C$8,3,0)))</f>
        <v>17671.67565434697</v>
      </c>
      <c r="M817" s="63">
        <f t="shared" si="75"/>
        <v>0.46</v>
      </c>
      <c r="N817" s="265">
        <f>IF(M817=" "," ",IF(M817=0," ",ROUND(H817*(1-M817),0)))</f>
        <v>24594</v>
      </c>
      <c r="O817" s="37"/>
      <c r="P817" s="65" t="s">
        <v>479</v>
      </c>
      <c r="Q817" s="65" t="s">
        <v>479</v>
      </c>
      <c r="R817" s="65" t="s">
        <v>479</v>
      </c>
      <c r="S817" s="65" t="s">
        <v>479</v>
      </c>
      <c r="T817" s="65" t="s">
        <v>479</v>
      </c>
      <c r="U817" s="65" t="s">
        <v>479</v>
      </c>
    </row>
    <row r="818" spans="1:21" ht="25.5" customHeight="1">
      <c r="A818" s="61" t="str">
        <f t="shared" si="78"/>
        <v> </v>
      </c>
      <c r="B818" s="30" t="s">
        <v>1632</v>
      </c>
      <c r="C818" s="72" t="s">
        <v>1633</v>
      </c>
      <c r="D818" s="67" t="s">
        <v>1175</v>
      </c>
      <c r="E818" s="324" t="s">
        <v>1224</v>
      </c>
      <c r="F818" s="324" t="s">
        <v>836</v>
      </c>
      <c r="G818" s="74" t="s">
        <v>356</v>
      </c>
      <c r="H818" s="246">
        <v>14223</v>
      </c>
      <c r="I818" s="77">
        <v>0.41</v>
      </c>
      <c r="J818" s="241">
        <f t="shared" si="81"/>
        <v>8391.570000000002</v>
      </c>
      <c r="K818" s="267">
        <f>IF(J818=" "," ",IF(J818=0," ",J818/Currency!$C$11))</f>
        <v>8631.526434889942</v>
      </c>
      <c r="L818" s="70">
        <f>IF(J818=" "," ",IF(J818=0," ",$J818*VLOOKUP($L$9,Currency!$A$3:$C$8,3,0)))</f>
        <v>5518.591345521506</v>
      </c>
      <c r="M818" s="63">
        <f t="shared" si="75"/>
        <v>0.46</v>
      </c>
      <c r="N818" s="265">
        <f>IF(M818=" "," ",IF(M818=0," ",ROUND(H818*(1-M818),0)))</f>
        <v>7680</v>
      </c>
      <c r="O818" s="37"/>
      <c r="P818" s="65" t="s">
        <v>479</v>
      </c>
      <c r="Q818" s="65" t="s">
        <v>479</v>
      </c>
      <c r="R818" s="65" t="s">
        <v>479</v>
      </c>
      <c r="S818" s="65" t="s">
        <v>479</v>
      </c>
      <c r="T818" s="65" t="s">
        <v>479</v>
      </c>
      <c r="U818" s="65" t="s">
        <v>479</v>
      </c>
    </row>
    <row r="819" spans="1:21" ht="25.5" customHeight="1">
      <c r="A819" s="61" t="str">
        <f t="shared" si="78"/>
        <v> </v>
      </c>
      <c r="B819" s="30" t="s">
        <v>1634</v>
      </c>
      <c r="C819" s="72" t="s">
        <v>1635</v>
      </c>
      <c r="D819" s="67" t="s">
        <v>1175</v>
      </c>
      <c r="E819" s="324" t="s">
        <v>1224</v>
      </c>
      <c r="F819" s="324" t="s">
        <v>836</v>
      </c>
      <c r="G819" s="74" t="s">
        <v>356</v>
      </c>
      <c r="H819" s="246">
        <v>14223</v>
      </c>
      <c r="I819" s="77">
        <v>0.41</v>
      </c>
      <c r="J819" s="241">
        <f t="shared" si="81"/>
        <v>8391.570000000002</v>
      </c>
      <c r="K819" s="267">
        <f>IF(J819=" "," ",IF(J819=0," ",J819/Currency!$C$11))</f>
        <v>8631.526434889942</v>
      </c>
      <c r="L819" s="70">
        <f>IF(J819=" "," ",IF(J819=0," ",$J819*VLOOKUP($L$9,Currency!$A$3:$C$8,3,0)))</f>
        <v>5518.591345521506</v>
      </c>
      <c r="M819" s="63">
        <f t="shared" si="75"/>
        <v>0.46</v>
      </c>
      <c r="N819" s="265">
        <f>IF(M819=" "," ",IF(M819=0," ",ROUND(H819*(1-M819),0)))</f>
        <v>7680</v>
      </c>
      <c r="O819" s="37"/>
      <c r="P819" s="65" t="s">
        <v>479</v>
      </c>
      <c r="Q819" s="65" t="s">
        <v>479</v>
      </c>
      <c r="R819" s="65" t="s">
        <v>479</v>
      </c>
      <c r="S819" s="65" t="s">
        <v>479</v>
      </c>
      <c r="T819" s="65" t="s">
        <v>479</v>
      </c>
      <c r="U819" s="65" t="s">
        <v>479</v>
      </c>
    </row>
    <row r="820" spans="1:21" ht="25.5" customHeight="1">
      <c r="A820" s="61" t="str">
        <f t="shared" si="78"/>
        <v> </v>
      </c>
      <c r="B820" s="30" t="s">
        <v>1636</v>
      </c>
      <c r="C820" s="72" t="s">
        <v>1637</v>
      </c>
      <c r="D820" s="67" t="s">
        <v>1175</v>
      </c>
      <c r="E820" s="324" t="s">
        <v>1224</v>
      </c>
      <c r="F820" s="324" t="s">
        <v>836</v>
      </c>
      <c r="G820" s="74" t="s">
        <v>356</v>
      </c>
      <c r="H820" s="246">
        <v>14223</v>
      </c>
      <c r="I820" s="77">
        <v>0.41</v>
      </c>
      <c r="J820" s="241">
        <f t="shared" si="81"/>
        <v>8391.570000000002</v>
      </c>
      <c r="K820" s="267">
        <f>IF(J820=" "," ",IF(J820=0," ",J820/Currency!$C$11))</f>
        <v>8631.526434889942</v>
      </c>
      <c r="L820" s="70">
        <f>IF(J820=" "," ",IF(J820=0," ",$J820*VLOOKUP($L$9,Currency!$A$3:$C$8,3,0)))</f>
        <v>5518.591345521506</v>
      </c>
      <c r="M820" s="63">
        <f t="shared" si="75"/>
        <v>0.46</v>
      </c>
      <c r="N820" s="265">
        <f>IF(M820=" "," ",IF(M820=0," ",ROUND(H820*(1-M820),0)))</f>
        <v>7680</v>
      </c>
      <c r="O820" s="37"/>
      <c r="P820" s="65" t="s">
        <v>479</v>
      </c>
      <c r="Q820" s="65" t="s">
        <v>479</v>
      </c>
      <c r="R820" s="65" t="s">
        <v>479</v>
      </c>
      <c r="S820" s="65" t="s">
        <v>479</v>
      </c>
      <c r="T820" s="65" t="s">
        <v>479</v>
      </c>
      <c r="U820" s="65" t="s">
        <v>479</v>
      </c>
    </row>
    <row r="821" spans="1:21" ht="25.5" customHeight="1">
      <c r="A821" s="61" t="str">
        <f t="shared" si="78"/>
        <v> </v>
      </c>
      <c r="B821" s="30" t="s">
        <v>1638</v>
      </c>
      <c r="C821" s="72" t="s">
        <v>1639</v>
      </c>
      <c r="D821" s="67" t="s">
        <v>1175</v>
      </c>
      <c r="E821" s="324" t="s">
        <v>1224</v>
      </c>
      <c r="F821" s="324" t="s">
        <v>836</v>
      </c>
      <c r="G821" s="74" t="s">
        <v>356</v>
      </c>
      <c r="H821" s="246">
        <v>14223</v>
      </c>
      <c r="I821" s="77">
        <v>0.41</v>
      </c>
      <c r="J821" s="241">
        <f t="shared" si="81"/>
        <v>8391.570000000002</v>
      </c>
      <c r="K821" s="267">
        <f>IF(J821=" "," ",IF(J821=0," ",J821/Currency!$C$11))</f>
        <v>8631.526434889942</v>
      </c>
      <c r="L821" s="70">
        <f>IF(J821=" "," ",IF(J821=0," ",$J821*VLOOKUP($L$9,Currency!$A$3:$C$8,3,0)))</f>
        <v>5518.591345521506</v>
      </c>
      <c r="M821" s="63">
        <f t="shared" si="75"/>
        <v>0.46</v>
      </c>
      <c r="N821" s="265">
        <f>IF(M821=" "," ",IF(M821=0," ",ROUND(H821*(1-M821),0)))</f>
        <v>7680</v>
      </c>
      <c r="O821" s="37"/>
      <c r="P821" s="65" t="s">
        <v>479</v>
      </c>
      <c r="Q821" s="65" t="s">
        <v>479</v>
      </c>
      <c r="R821" s="65" t="s">
        <v>479</v>
      </c>
      <c r="S821" s="65" t="s">
        <v>479</v>
      </c>
      <c r="T821" s="65" t="s">
        <v>479</v>
      </c>
      <c r="U821" s="65" t="s">
        <v>479</v>
      </c>
    </row>
    <row r="822" spans="1:21" ht="25.5" customHeight="1">
      <c r="A822" s="61" t="str">
        <f aca="true" t="shared" si="82" ref="A822:A846">IF(P822="X","C",IF(Q822="X","C",IF(R822="X","C",IF(S822="X","C",IF(T822="X","C",IF(U822="X","C"," "))))))</f>
        <v> </v>
      </c>
      <c r="B822" s="30" t="s">
        <v>1640</v>
      </c>
      <c r="C822" s="72" t="s">
        <v>1641</v>
      </c>
      <c r="D822" s="67" t="s">
        <v>1175</v>
      </c>
      <c r="E822" s="324" t="s">
        <v>1224</v>
      </c>
      <c r="F822" s="324" t="s">
        <v>836</v>
      </c>
      <c r="G822" s="74" t="s">
        <v>356</v>
      </c>
      <c r="H822" s="246">
        <v>25613</v>
      </c>
      <c r="I822" s="77">
        <v>0.41</v>
      </c>
      <c r="J822" s="241">
        <f t="shared" si="76"/>
        <v>15111.670000000002</v>
      </c>
      <c r="K822" s="267">
        <f>IF(J822=" "," ",IF(J822=0," ",J822/Currency!$C$11))</f>
        <v>15543.787286566552</v>
      </c>
      <c r="L822" s="70">
        <f>IF(J822=" "," ",IF(J822=0," ",$J822*VLOOKUP($L$9,Currency!$A$3:$C$8,3,0)))</f>
        <v>9937.965276864397</v>
      </c>
      <c r="M822" s="63">
        <f t="shared" si="75"/>
        <v>0.46</v>
      </c>
      <c r="N822" s="265">
        <f t="shared" si="77"/>
        <v>13831</v>
      </c>
      <c r="O822" s="37"/>
      <c r="P822" s="65" t="s">
        <v>479</v>
      </c>
      <c r="Q822" s="65" t="s">
        <v>479</v>
      </c>
      <c r="R822" s="65" t="s">
        <v>479</v>
      </c>
      <c r="S822" s="65" t="s">
        <v>479</v>
      </c>
      <c r="T822" s="65" t="s">
        <v>479</v>
      </c>
      <c r="U822" s="65" t="s">
        <v>479</v>
      </c>
    </row>
    <row r="823" spans="1:21" ht="25.5" customHeight="1">
      <c r="A823" s="61" t="str">
        <f t="shared" si="82"/>
        <v> </v>
      </c>
      <c r="B823" s="396" t="s">
        <v>610</v>
      </c>
      <c r="C823" s="72" t="s">
        <v>611</v>
      </c>
      <c r="D823" s="67" t="s">
        <v>1175</v>
      </c>
      <c r="E823" s="324" t="s">
        <v>1224</v>
      </c>
      <c r="F823" s="324" t="s">
        <v>836</v>
      </c>
      <c r="G823" s="74" t="s">
        <v>356</v>
      </c>
      <c r="H823" s="255" t="s">
        <v>615</v>
      </c>
      <c r="I823" s="77"/>
      <c r="J823" s="241"/>
      <c r="K823" s="267"/>
      <c r="L823" s="70"/>
      <c r="M823" s="63">
        <f t="shared" si="75"/>
        <v>0.46</v>
      </c>
      <c r="N823" s="265"/>
      <c r="O823" s="37"/>
      <c r="P823" s="65"/>
      <c r="Q823" s="65"/>
      <c r="R823" s="65"/>
      <c r="S823" s="65"/>
      <c r="T823" s="65"/>
      <c r="U823" s="65"/>
    </row>
    <row r="824" spans="1:21" ht="25.5" customHeight="1">
      <c r="A824" s="61" t="str">
        <f t="shared" si="82"/>
        <v> </v>
      </c>
      <c r="B824" s="396" t="s">
        <v>2617</v>
      </c>
      <c r="C824" s="72" t="s">
        <v>507</v>
      </c>
      <c r="D824" s="67" t="s">
        <v>1175</v>
      </c>
      <c r="E824" s="324" t="s">
        <v>1224</v>
      </c>
      <c r="F824" s="324" t="s">
        <v>836</v>
      </c>
      <c r="G824" s="74" t="s">
        <v>356</v>
      </c>
      <c r="H824" s="246">
        <v>3559</v>
      </c>
      <c r="I824" s="77">
        <v>0.41</v>
      </c>
      <c r="J824" s="241">
        <f>IF(H824=" "," ",IF(H824=0," ",H824*(1-I824)))</f>
        <v>2099.8100000000004</v>
      </c>
      <c r="K824" s="267">
        <f>IF(J824=" "," ",IF(J824=0," ",J824/Currency!$C$11))</f>
        <v>2159.853939518618</v>
      </c>
      <c r="L824" s="70">
        <f>IF(J824=" "," ",IF(J824=0," ",$J824*VLOOKUP($L$9,Currency!$A$3:$C$8,3,0)))</f>
        <v>1380.9088517690388</v>
      </c>
      <c r="M824" s="63">
        <f t="shared" si="75"/>
        <v>0.46</v>
      </c>
      <c r="N824" s="265">
        <f>IF(M824=" "," ",IF(M824=0," ",ROUND(H824*(1-M824),0)))</f>
        <v>1922</v>
      </c>
      <c r="O824" s="37"/>
      <c r="P824" s="65" t="s">
        <v>479</v>
      </c>
      <c r="Q824" s="65" t="s">
        <v>479</v>
      </c>
      <c r="R824" s="65" t="s">
        <v>479</v>
      </c>
      <c r="S824" s="65" t="s">
        <v>479</v>
      </c>
      <c r="T824" s="65" t="s">
        <v>479</v>
      </c>
      <c r="U824" s="65" t="s">
        <v>479</v>
      </c>
    </row>
    <row r="825" spans="1:21" ht="25.5" customHeight="1">
      <c r="A825" s="61" t="str">
        <f t="shared" si="82"/>
        <v> </v>
      </c>
      <c r="B825" s="396" t="s">
        <v>508</v>
      </c>
      <c r="C825" s="72" t="s">
        <v>509</v>
      </c>
      <c r="D825" s="67" t="s">
        <v>1175</v>
      </c>
      <c r="E825" s="324" t="s">
        <v>1224</v>
      </c>
      <c r="F825" s="324" t="s">
        <v>836</v>
      </c>
      <c r="G825" s="74" t="s">
        <v>356</v>
      </c>
      <c r="H825" s="246">
        <v>4449</v>
      </c>
      <c r="I825" s="77">
        <v>0.41</v>
      </c>
      <c r="J825" s="241">
        <f>IF(H825=" "," ",IF(H825=0," ",H825*(1-I825)))</f>
        <v>2624.9100000000003</v>
      </c>
      <c r="K825" s="267">
        <f>IF(J825=" "," ",IF(J825=0," ",J825/Currency!$C$11))</f>
        <v>2699.969142151821</v>
      </c>
      <c r="L825" s="70">
        <f>IF(J825=" "," ",IF(J825=0," ",$J825*VLOOKUP($L$9,Currency!$A$3:$C$8,3,0)))</f>
        <v>1726.2330658950416</v>
      </c>
      <c r="M825" s="63">
        <f t="shared" si="75"/>
        <v>0.46</v>
      </c>
      <c r="N825" s="265">
        <f>IF(M825=" "," ",IF(M825=0," ",ROUND(H825*(1-M825),0)))</f>
        <v>2402</v>
      </c>
      <c r="O825" s="37"/>
      <c r="P825" s="65" t="s">
        <v>479</v>
      </c>
      <c r="Q825" s="65" t="s">
        <v>479</v>
      </c>
      <c r="R825" s="65" t="s">
        <v>479</v>
      </c>
      <c r="S825" s="65" t="s">
        <v>479</v>
      </c>
      <c r="T825" s="65" t="s">
        <v>479</v>
      </c>
      <c r="U825" s="65" t="s">
        <v>479</v>
      </c>
    </row>
    <row r="826" spans="1:21" ht="25.5" customHeight="1">
      <c r="A826" s="61" t="str">
        <f t="shared" si="82"/>
        <v> </v>
      </c>
      <c r="B826" s="396" t="s">
        <v>612</v>
      </c>
      <c r="C826" s="72" t="s">
        <v>613</v>
      </c>
      <c r="D826" s="67" t="s">
        <v>1175</v>
      </c>
      <c r="E826" s="324" t="s">
        <v>1224</v>
      </c>
      <c r="F826" s="324" t="s">
        <v>836</v>
      </c>
      <c r="G826" s="74" t="s">
        <v>356</v>
      </c>
      <c r="H826" s="246">
        <v>6229</v>
      </c>
      <c r="I826" s="77">
        <v>0.41</v>
      </c>
      <c r="J826" s="241">
        <f>IF(H826=" "," ",IF(H826=0," ",H826*(1-I826)))</f>
        <v>3675.1100000000006</v>
      </c>
      <c r="K826" s="267">
        <f>IF(J826=" "," ",IF(J826=0," ",J826/Currency!$C$11))</f>
        <v>3780.1995474182277</v>
      </c>
      <c r="L826" s="70">
        <f>IF(J826=" "," ",IF(J826=0," ",$J826*VLOOKUP($L$9,Currency!$A$3:$C$8,3,0)))</f>
        <v>2416.8814941470478</v>
      </c>
      <c r="M826" s="63">
        <f t="shared" si="75"/>
        <v>0.46</v>
      </c>
      <c r="N826" s="265">
        <f>IF(M826=" "," ",IF(M826=0," ",ROUND(H826*(1-M826),0)))</f>
        <v>3364</v>
      </c>
      <c r="O826" s="37"/>
      <c r="P826" s="65" t="s">
        <v>479</v>
      </c>
      <c r="Q826" s="65" t="s">
        <v>479</v>
      </c>
      <c r="R826" s="65" t="s">
        <v>479</v>
      </c>
      <c r="S826" s="65" t="s">
        <v>479</v>
      </c>
      <c r="T826" s="65" t="s">
        <v>479</v>
      </c>
      <c r="U826" s="65" t="s">
        <v>479</v>
      </c>
    </row>
    <row r="827" spans="1:21" ht="25.5" customHeight="1">
      <c r="A827" s="61" t="str">
        <f t="shared" si="82"/>
        <v> </v>
      </c>
      <c r="B827" s="396" t="s">
        <v>132</v>
      </c>
      <c r="C827" s="72" t="s">
        <v>133</v>
      </c>
      <c r="D827" s="67" t="s">
        <v>1175</v>
      </c>
      <c r="E827" s="324" t="s">
        <v>1224</v>
      </c>
      <c r="F827" s="324" t="s">
        <v>836</v>
      </c>
      <c r="G827" s="74" t="s">
        <v>356</v>
      </c>
      <c r="H827" s="246">
        <v>20466</v>
      </c>
      <c r="I827" s="77">
        <v>0.41</v>
      </c>
      <c r="J827" s="241">
        <f>IF(H827=" "," ",IF(H827=0," ",H827*(1-I827)))</f>
        <v>12074.940000000002</v>
      </c>
      <c r="K827" s="267">
        <f>IF(J827=" "," ",IF(J827=0," ",J827/Currency!$C$11))</f>
        <v>12420.222176506895</v>
      </c>
      <c r="L827" s="70">
        <f>IF(J827=" "," ",IF(J827=0," ",$J827*VLOOKUP($L$9,Currency!$A$3:$C$8,3,0)))</f>
        <v>7940.904905958176</v>
      </c>
      <c r="M827" s="63">
        <f t="shared" si="75"/>
        <v>0.46</v>
      </c>
      <c r="N827" s="265">
        <f>IF(M827=" "," ",IF(M827=0," ",ROUND(H827*(1-M827),0)))</f>
        <v>11052</v>
      </c>
      <c r="O827" s="37"/>
      <c r="P827" s="65" t="s">
        <v>479</v>
      </c>
      <c r="Q827" s="65" t="s">
        <v>479</v>
      </c>
      <c r="R827" s="65" t="s">
        <v>479</v>
      </c>
      <c r="S827" s="65" t="s">
        <v>479</v>
      </c>
      <c r="T827" s="65" t="s">
        <v>479</v>
      </c>
      <c r="U827" s="65" t="s">
        <v>479</v>
      </c>
    </row>
    <row r="828" spans="1:21" ht="25.5" customHeight="1">
      <c r="A828" s="61" t="str">
        <f t="shared" si="82"/>
        <v> </v>
      </c>
      <c r="B828" s="396" t="s">
        <v>510</v>
      </c>
      <c r="C828" s="72" t="s">
        <v>511</v>
      </c>
      <c r="D828" s="67" t="s">
        <v>1175</v>
      </c>
      <c r="E828" s="324" t="s">
        <v>1224</v>
      </c>
      <c r="F828" s="324" t="s">
        <v>836</v>
      </c>
      <c r="G828" s="74" t="s">
        <v>356</v>
      </c>
      <c r="H828" s="246">
        <v>2225</v>
      </c>
      <c r="I828" s="77">
        <v>0.41</v>
      </c>
      <c r="J828" s="241">
        <f t="shared" si="79"/>
        <v>1312.7500000000002</v>
      </c>
      <c r="K828" s="267">
        <f>IF(J828=" "," ",IF(J828=0," ",J828/Currency!$C$11))</f>
        <v>1350.288006583008</v>
      </c>
      <c r="L828" s="70">
        <f>IF(J828=" "," ",IF(J828=0," ",$J828*VLOOKUP($L$9,Currency!$A$3:$C$8,3,0)))</f>
        <v>863.3105353150074</v>
      </c>
      <c r="M828" s="63">
        <f t="shared" si="75"/>
        <v>0.46</v>
      </c>
      <c r="N828" s="265">
        <f t="shared" si="80"/>
        <v>1202</v>
      </c>
      <c r="O828" s="37"/>
      <c r="P828" s="65" t="s">
        <v>479</v>
      </c>
      <c r="Q828" s="65" t="s">
        <v>479</v>
      </c>
      <c r="R828" s="65" t="s">
        <v>479</v>
      </c>
      <c r="S828" s="65" t="s">
        <v>479</v>
      </c>
      <c r="T828" s="65" t="s">
        <v>479</v>
      </c>
      <c r="U828" s="65" t="s">
        <v>479</v>
      </c>
    </row>
    <row r="829" spans="1:21" ht="25.5" customHeight="1">
      <c r="A829" s="61" t="str">
        <f t="shared" si="82"/>
        <v> </v>
      </c>
      <c r="B829" s="30" t="s">
        <v>1242</v>
      </c>
      <c r="C829" s="72" t="s">
        <v>1266</v>
      </c>
      <c r="D829" s="67" t="s">
        <v>1175</v>
      </c>
      <c r="E829" s="324" t="s">
        <v>1224</v>
      </c>
      <c r="F829" s="324" t="s">
        <v>836</v>
      </c>
      <c r="G829" s="74" t="s">
        <v>356</v>
      </c>
      <c r="H829" s="246">
        <v>641</v>
      </c>
      <c r="I829" s="77">
        <v>0.41</v>
      </c>
      <c r="J829" s="241">
        <f t="shared" si="79"/>
        <v>378.19000000000005</v>
      </c>
      <c r="K829" s="267">
        <f>IF(J829=" "," ",IF(J829=0," ",J829/Currency!$C$11))</f>
        <v>389.0043200987452</v>
      </c>
      <c r="L829" s="70">
        <f>IF(J829=" "," ",IF(J829=0," ",$J829*VLOOKUP($L$9,Currency!$A$3:$C$8,3,0)))</f>
        <v>248.71103511771673</v>
      </c>
      <c r="M829" s="63">
        <f t="shared" si="75"/>
        <v>0.46</v>
      </c>
      <c r="N829" s="265">
        <f t="shared" si="80"/>
        <v>346</v>
      </c>
      <c r="O829" s="37"/>
      <c r="P829" s="65" t="s">
        <v>479</v>
      </c>
      <c r="Q829" s="65" t="s">
        <v>479</v>
      </c>
      <c r="R829" s="65" t="s">
        <v>479</v>
      </c>
      <c r="S829" s="65" t="s">
        <v>479</v>
      </c>
      <c r="T829" s="65" t="s">
        <v>479</v>
      </c>
      <c r="U829" s="65" t="s">
        <v>479</v>
      </c>
    </row>
    <row r="830" spans="1:21" ht="25.5" customHeight="1">
      <c r="A830" s="61" t="str">
        <f t="shared" si="82"/>
        <v> </v>
      </c>
      <c r="B830" s="30" t="s">
        <v>1267</v>
      </c>
      <c r="C830" s="72" t="s">
        <v>1268</v>
      </c>
      <c r="D830" s="67" t="s">
        <v>1175</v>
      </c>
      <c r="E830" s="324" t="s">
        <v>1224</v>
      </c>
      <c r="F830" s="324" t="s">
        <v>836</v>
      </c>
      <c r="G830" s="74" t="s">
        <v>356</v>
      </c>
      <c r="H830" s="246">
        <v>1495</v>
      </c>
      <c r="I830" s="77">
        <v>0.41</v>
      </c>
      <c r="J830" s="241">
        <f t="shared" si="79"/>
        <v>882.0500000000001</v>
      </c>
      <c r="K830" s="267">
        <f>IF(J830=" "," ",IF(J830=0," ",J830/Currency!$C$11))</f>
        <v>907.2721662209423</v>
      </c>
      <c r="L830" s="70">
        <f>IF(J830=" "," ",IF(J830=0," ",$J830*VLOOKUP($L$9,Currency!$A$3:$C$8,3,0)))</f>
        <v>580.0670787846904</v>
      </c>
      <c r="M830" s="63">
        <f t="shared" si="75"/>
        <v>0.46</v>
      </c>
      <c r="N830" s="265">
        <f t="shared" si="80"/>
        <v>807</v>
      </c>
      <c r="O830" s="37"/>
      <c r="P830" s="65" t="s">
        <v>479</v>
      </c>
      <c r="Q830" s="65" t="s">
        <v>479</v>
      </c>
      <c r="R830" s="65" t="s">
        <v>479</v>
      </c>
      <c r="S830" s="65" t="s">
        <v>479</v>
      </c>
      <c r="T830" s="65" t="s">
        <v>479</v>
      </c>
      <c r="U830" s="65" t="s">
        <v>479</v>
      </c>
    </row>
    <row r="831" spans="1:21" ht="25.5" customHeight="1">
      <c r="A831" s="61" t="str">
        <f t="shared" si="82"/>
        <v> </v>
      </c>
      <c r="B831" s="30" t="s">
        <v>1269</v>
      </c>
      <c r="C831" s="72" t="s">
        <v>1270</v>
      </c>
      <c r="D831" s="67" t="s">
        <v>1175</v>
      </c>
      <c r="E831" s="324" t="s">
        <v>1224</v>
      </c>
      <c r="F831" s="324" t="s">
        <v>836</v>
      </c>
      <c r="G831" s="74" t="s">
        <v>356</v>
      </c>
      <c r="H831" s="246">
        <v>854</v>
      </c>
      <c r="I831" s="77">
        <v>0.41</v>
      </c>
      <c r="J831" s="241">
        <f t="shared" si="79"/>
        <v>503.86000000000007</v>
      </c>
      <c r="K831" s="267">
        <f>IF(J831=" "," ",IF(J831=0," ",J831/Currency!$C$11))</f>
        <v>518.2678461221972</v>
      </c>
      <c r="L831" s="70">
        <f>IF(J831=" "," ",IF(J831=0," ",$J831*VLOOKUP($L$9,Currency!$A$3:$C$8,3,0)))</f>
        <v>331.3560436669736</v>
      </c>
      <c r="M831" s="63">
        <f t="shared" si="75"/>
        <v>0.46</v>
      </c>
      <c r="N831" s="265">
        <f t="shared" si="80"/>
        <v>461</v>
      </c>
      <c r="O831" s="37"/>
      <c r="P831" s="65" t="s">
        <v>479</v>
      </c>
      <c r="Q831" s="65" t="s">
        <v>479</v>
      </c>
      <c r="R831" s="65" t="s">
        <v>479</v>
      </c>
      <c r="S831" s="65" t="s">
        <v>479</v>
      </c>
      <c r="T831" s="65" t="s">
        <v>479</v>
      </c>
      <c r="U831" s="65" t="s">
        <v>479</v>
      </c>
    </row>
    <row r="832" spans="1:21" ht="25.5" customHeight="1">
      <c r="A832" s="61" t="str">
        <f t="shared" si="82"/>
        <v> </v>
      </c>
      <c r="B832" s="30" t="s">
        <v>1271</v>
      </c>
      <c r="C832" s="72" t="s">
        <v>1272</v>
      </c>
      <c r="D832" s="67" t="s">
        <v>1175</v>
      </c>
      <c r="E832" s="324" t="s">
        <v>1224</v>
      </c>
      <c r="F832" s="324" t="s">
        <v>836</v>
      </c>
      <c r="G832" s="74" t="s">
        <v>356</v>
      </c>
      <c r="H832" s="246">
        <v>427</v>
      </c>
      <c r="I832" s="77">
        <v>0.41</v>
      </c>
      <c r="J832" s="241">
        <f t="shared" si="79"/>
        <v>251.93000000000004</v>
      </c>
      <c r="K832" s="267">
        <f>IF(J832=" "," ",IF(J832=0," ",J832/Currency!$C$11))</f>
        <v>259.1339230610986</v>
      </c>
      <c r="L832" s="70">
        <f>IF(J832=" "," ",IF(J832=0," ",$J832*VLOOKUP($L$9,Currency!$A$3:$C$8,3,0)))</f>
        <v>165.6780218334868</v>
      </c>
      <c r="M832" s="63">
        <f t="shared" si="75"/>
        <v>0.46</v>
      </c>
      <c r="N832" s="265">
        <f t="shared" si="80"/>
        <v>231</v>
      </c>
      <c r="O832" s="37"/>
      <c r="P832" s="65" t="s">
        <v>479</v>
      </c>
      <c r="Q832" s="65" t="s">
        <v>479</v>
      </c>
      <c r="R832" s="65" t="s">
        <v>479</v>
      </c>
      <c r="S832" s="65" t="s">
        <v>479</v>
      </c>
      <c r="T832" s="65" t="s">
        <v>479</v>
      </c>
      <c r="U832" s="65" t="s">
        <v>479</v>
      </c>
    </row>
    <row r="833" spans="1:21" ht="25.5" customHeight="1">
      <c r="A833" s="61" t="str">
        <f t="shared" si="82"/>
        <v> </v>
      </c>
      <c r="B833" s="30" t="s">
        <v>1273</v>
      </c>
      <c r="C833" s="72" t="s">
        <v>1274</v>
      </c>
      <c r="D833" s="67" t="s">
        <v>1175</v>
      </c>
      <c r="E833" s="324" t="s">
        <v>1224</v>
      </c>
      <c r="F833" s="324" t="s">
        <v>836</v>
      </c>
      <c r="G833" s="74" t="s">
        <v>356</v>
      </c>
      <c r="H833" s="246">
        <v>1281</v>
      </c>
      <c r="I833" s="77">
        <v>0.41</v>
      </c>
      <c r="J833" s="241">
        <f t="shared" si="79"/>
        <v>755.7900000000001</v>
      </c>
      <c r="K833" s="267">
        <f>IF(J833=" "," ",IF(J833=0," ",J833/Currency!$C$11))</f>
        <v>777.4017691832958</v>
      </c>
      <c r="L833" s="70">
        <f>IF(J833=" "," ",IF(J833=0," ",$J833*VLOOKUP($L$9,Currency!$A$3:$C$8,3,0)))</f>
        <v>497.03406550046043</v>
      </c>
      <c r="M833" s="63">
        <f t="shared" si="75"/>
        <v>0.46</v>
      </c>
      <c r="N833" s="265">
        <f t="shared" si="80"/>
        <v>692</v>
      </c>
      <c r="O833" s="37"/>
      <c r="P833" s="65" t="s">
        <v>479</v>
      </c>
      <c r="Q833" s="65" t="s">
        <v>479</v>
      </c>
      <c r="R833" s="65" t="s">
        <v>479</v>
      </c>
      <c r="S833" s="65" t="s">
        <v>479</v>
      </c>
      <c r="T833" s="65" t="s">
        <v>479</v>
      </c>
      <c r="U833" s="65" t="s">
        <v>479</v>
      </c>
    </row>
    <row r="834" spans="1:21" ht="25.5" customHeight="1">
      <c r="A834" s="61" t="str">
        <f t="shared" si="82"/>
        <v> </v>
      </c>
      <c r="B834" s="30" t="s">
        <v>948</v>
      </c>
      <c r="C834" s="72" t="s">
        <v>949</v>
      </c>
      <c r="D834" s="67" t="s">
        <v>1175</v>
      </c>
      <c r="E834" s="324" t="s">
        <v>1224</v>
      </c>
      <c r="F834" s="324" t="s">
        <v>836</v>
      </c>
      <c r="G834" s="74" t="s">
        <v>356</v>
      </c>
      <c r="H834" s="246">
        <v>25613</v>
      </c>
      <c r="I834" s="77">
        <v>0.41</v>
      </c>
      <c r="J834" s="241">
        <f t="shared" si="79"/>
        <v>15111.670000000002</v>
      </c>
      <c r="K834" s="267">
        <f>IF(J834=" "," ",IF(J834=0," ",J834/Currency!$C$11))</f>
        <v>15543.787286566552</v>
      </c>
      <c r="L834" s="70">
        <f>IF(J834=" "," ",IF(J834=0," ",$J834*VLOOKUP($L$9,Currency!$A$3:$C$8,3,0)))</f>
        <v>9937.965276864397</v>
      </c>
      <c r="M834" s="63">
        <f t="shared" si="75"/>
        <v>0.46</v>
      </c>
      <c r="N834" s="265">
        <f t="shared" si="80"/>
        <v>13831</v>
      </c>
      <c r="O834" s="37"/>
      <c r="P834" s="65" t="s">
        <v>479</v>
      </c>
      <c r="Q834" s="65" t="s">
        <v>479</v>
      </c>
      <c r="R834" s="65" t="s">
        <v>479</v>
      </c>
      <c r="S834" s="65" t="s">
        <v>479</v>
      </c>
      <c r="T834" s="65" t="s">
        <v>479</v>
      </c>
      <c r="U834" s="65" t="s">
        <v>479</v>
      </c>
    </row>
    <row r="835" spans="1:21" ht="25.5" customHeight="1">
      <c r="A835" s="61" t="str">
        <f t="shared" si="82"/>
        <v> </v>
      </c>
      <c r="B835" s="30" t="s">
        <v>952</v>
      </c>
      <c r="C835" s="72" t="s">
        <v>953</v>
      </c>
      <c r="D835" s="67" t="s">
        <v>1175</v>
      </c>
      <c r="E835" s="324" t="s">
        <v>1224</v>
      </c>
      <c r="F835" s="324" t="s">
        <v>836</v>
      </c>
      <c r="G835" s="74" t="s">
        <v>356</v>
      </c>
      <c r="H835" s="246">
        <v>1566</v>
      </c>
      <c r="I835" s="77">
        <v>0.41</v>
      </c>
      <c r="J835" s="241">
        <f t="shared" si="79"/>
        <v>923.9400000000002</v>
      </c>
      <c r="K835" s="267">
        <f>IF(J835=" "," ",IF(J835=0," ",J835/Currency!$C$11))</f>
        <v>950.3600082287597</v>
      </c>
      <c r="L835" s="70">
        <f>IF(J835=" "," ",IF(J835=0," ",$J835*VLOOKUP($L$9,Currency!$A$3:$C$8,3,0)))</f>
        <v>607.615414967776</v>
      </c>
      <c r="M835" s="63">
        <f t="shared" si="75"/>
        <v>0.46</v>
      </c>
      <c r="N835" s="265">
        <f t="shared" si="80"/>
        <v>846</v>
      </c>
      <c r="O835" s="37"/>
      <c r="P835" s="65" t="s">
        <v>479</v>
      </c>
      <c r="Q835" s="65" t="s">
        <v>479</v>
      </c>
      <c r="R835" s="65" t="s">
        <v>479</v>
      </c>
      <c r="S835" s="65" t="s">
        <v>479</v>
      </c>
      <c r="T835" s="65" t="s">
        <v>479</v>
      </c>
      <c r="U835" s="65" t="s">
        <v>479</v>
      </c>
    </row>
    <row r="836" spans="1:21" ht="25.5" customHeight="1">
      <c r="A836" s="61" t="str">
        <f t="shared" si="82"/>
        <v> </v>
      </c>
      <c r="B836" s="30" t="s">
        <v>1041</v>
      </c>
      <c r="C836" s="72" t="s">
        <v>191</v>
      </c>
      <c r="D836" s="67" t="s">
        <v>1175</v>
      </c>
      <c r="E836" s="324" t="s">
        <v>1224</v>
      </c>
      <c r="F836" s="324" t="s">
        <v>836</v>
      </c>
      <c r="G836" s="74" t="s">
        <v>356</v>
      </c>
      <c r="H836" s="246">
        <v>4271</v>
      </c>
      <c r="I836" s="77">
        <v>0.41</v>
      </c>
      <c r="J836" s="241">
        <f t="shared" si="79"/>
        <v>2519.8900000000003</v>
      </c>
      <c r="K836" s="267">
        <f>IF(J836=" "," ",IF(J836=0," ",J836/Currency!$C$11))</f>
        <v>2591.9461016251803</v>
      </c>
      <c r="L836" s="70">
        <f>IF(J836=" "," ",IF(J836=0," ",$J836*VLOOKUP($L$9,Currency!$A$3:$C$8,3,0)))</f>
        <v>1657.1682230698411</v>
      </c>
      <c r="M836" s="63">
        <f t="shared" si="75"/>
        <v>0.46</v>
      </c>
      <c r="N836" s="265">
        <f t="shared" si="80"/>
        <v>2306</v>
      </c>
      <c r="O836" s="37"/>
      <c r="P836" s="65" t="s">
        <v>479</v>
      </c>
      <c r="Q836" s="65" t="s">
        <v>479</v>
      </c>
      <c r="R836" s="65" t="s">
        <v>479</v>
      </c>
      <c r="S836" s="65" t="s">
        <v>479</v>
      </c>
      <c r="T836" s="65" t="s">
        <v>479</v>
      </c>
      <c r="U836" s="65" t="s">
        <v>479</v>
      </c>
    </row>
    <row r="837" spans="1:21" ht="25.5" customHeight="1">
      <c r="A837" s="61" t="str">
        <f t="shared" si="82"/>
        <v> </v>
      </c>
      <c r="B837" s="30" t="s">
        <v>1042</v>
      </c>
      <c r="C837" s="72" t="s">
        <v>192</v>
      </c>
      <c r="D837" s="67" t="s">
        <v>1175</v>
      </c>
      <c r="E837" s="324" t="s">
        <v>1224</v>
      </c>
      <c r="F837" s="324" t="s">
        <v>836</v>
      </c>
      <c r="G837" s="74" t="s">
        <v>356</v>
      </c>
      <c r="H837" s="246">
        <v>9966</v>
      </c>
      <c r="I837" s="77">
        <v>0.41</v>
      </c>
      <c r="J837" s="241">
        <f t="shared" si="79"/>
        <v>5879.9400000000005</v>
      </c>
      <c r="K837" s="267">
        <f>IF(J837=" "," ",IF(J837=0," ",J837/Currency!$C$11))</f>
        <v>6048.076527463486</v>
      </c>
      <c r="L837" s="70">
        <f>IF(J837=" "," ",IF(J837=0," ",$J837*VLOOKUP($L$9,Currency!$A$3:$C$8,3,0)))</f>
        <v>3866.855188741287</v>
      </c>
      <c r="M837" s="63">
        <f t="shared" si="75"/>
        <v>0.46</v>
      </c>
      <c r="N837" s="265">
        <f t="shared" si="80"/>
        <v>5382</v>
      </c>
      <c r="O837" s="37"/>
      <c r="P837" s="65" t="s">
        <v>479</v>
      </c>
      <c r="Q837" s="65" t="s">
        <v>479</v>
      </c>
      <c r="R837" s="65" t="s">
        <v>479</v>
      </c>
      <c r="S837" s="65" t="s">
        <v>479</v>
      </c>
      <c r="T837" s="65" t="s">
        <v>479</v>
      </c>
      <c r="U837" s="65" t="s">
        <v>479</v>
      </c>
    </row>
    <row r="838" spans="1:21" ht="25.5" customHeight="1">
      <c r="A838" s="61" t="str">
        <f t="shared" si="82"/>
        <v> </v>
      </c>
      <c r="B838" s="396" t="s">
        <v>1043</v>
      </c>
      <c r="C838" s="72" t="s">
        <v>1553</v>
      </c>
      <c r="D838" s="67" t="s">
        <v>1175</v>
      </c>
      <c r="E838" s="324" t="s">
        <v>1224</v>
      </c>
      <c r="F838" s="324" t="s">
        <v>836</v>
      </c>
      <c r="G838" s="74" t="s">
        <v>356</v>
      </c>
      <c r="H838" s="246">
        <v>16017</v>
      </c>
      <c r="I838" s="77">
        <v>0.41</v>
      </c>
      <c r="J838" s="241">
        <f t="shared" si="79"/>
        <v>9450.03</v>
      </c>
      <c r="K838" s="267">
        <f>IF(J838=" "," ",IF(J838=0," ",J838/Currency!$C$11))</f>
        <v>9720.253034355072</v>
      </c>
      <c r="L838" s="70">
        <f>IF(J838=" "," ",IF(J838=0," ",$J838*VLOOKUP($L$9,Currency!$A$3:$C$8,3,0)))</f>
        <v>6214.6718400631335</v>
      </c>
      <c r="M838" s="63">
        <f t="shared" si="75"/>
        <v>0.46</v>
      </c>
      <c r="N838" s="265">
        <f t="shared" si="80"/>
        <v>8649</v>
      </c>
      <c r="O838" s="37"/>
      <c r="P838" s="65" t="s">
        <v>479</v>
      </c>
      <c r="Q838" s="65" t="s">
        <v>479</v>
      </c>
      <c r="R838" s="65" t="s">
        <v>479</v>
      </c>
      <c r="S838" s="65" t="s">
        <v>479</v>
      </c>
      <c r="T838" s="65" t="s">
        <v>479</v>
      </c>
      <c r="U838" s="65" t="s">
        <v>479</v>
      </c>
    </row>
    <row r="839" spans="1:21" ht="25.5" customHeight="1">
      <c r="A839" s="61" t="str">
        <f t="shared" si="82"/>
        <v> </v>
      </c>
      <c r="B839" s="396" t="s">
        <v>1044</v>
      </c>
      <c r="C839" s="72" t="s">
        <v>1554</v>
      </c>
      <c r="D839" s="67" t="s">
        <v>1175</v>
      </c>
      <c r="E839" s="324" t="s">
        <v>1224</v>
      </c>
      <c r="F839" s="324" t="s">
        <v>836</v>
      </c>
      <c r="G839" s="74" t="s">
        <v>356</v>
      </c>
      <c r="H839" s="246">
        <v>12814</v>
      </c>
      <c r="I839" s="77">
        <v>0.41</v>
      </c>
      <c r="J839" s="241">
        <f t="shared" si="79"/>
        <v>7560.260000000001</v>
      </c>
      <c r="K839" s="267">
        <f>IF(J839=" "," ",IF(J839=0," ",J839/Currency!$C$11))</f>
        <v>7776.445175889736</v>
      </c>
      <c r="L839" s="70">
        <f>IF(J839=" "," ",IF(J839=0," ",$J839*VLOOKUP($L$9,Currency!$A$3:$C$8,3,0)))</f>
        <v>4971.892673944496</v>
      </c>
      <c r="M839" s="63">
        <f t="shared" si="75"/>
        <v>0.46</v>
      </c>
      <c r="N839" s="265">
        <f t="shared" si="80"/>
        <v>6920</v>
      </c>
      <c r="O839" s="37"/>
      <c r="P839" s="65" t="s">
        <v>479</v>
      </c>
      <c r="Q839" s="65" t="s">
        <v>479</v>
      </c>
      <c r="R839" s="65" t="s">
        <v>479</v>
      </c>
      <c r="S839" s="65" t="s">
        <v>479</v>
      </c>
      <c r="T839" s="65" t="s">
        <v>479</v>
      </c>
      <c r="U839" s="65" t="s">
        <v>479</v>
      </c>
    </row>
    <row r="840" spans="1:21" ht="25.5" customHeight="1">
      <c r="A840" s="61" t="str">
        <f t="shared" si="82"/>
        <v> </v>
      </c>
      <c r="B840" s="396" t="s">
        <v>1045</v>
      </c>
      <c r="C840" s="72" t="s">
        <v>1555</v>
      </c>
      <c r="D840" s="67" t="s">
        <v>1175</v>
      </c>
      <c r="E840" s="324" t="s">
        <v>1224</v>
      </c>
      <c r="F840" s="324" t="s">
        <v>836</v>
      </c>
      <c r="G840" s="74" t="s">
        <v>356</v>
      </c>
      <c r="H840" s="246">
        <v>14949</v>
      </c>
      <c r="I840" s="77">
        <v>0.41</v>
      </c>
      <c r="J840" s="241">
        <f t="shared" si="79"/>
        <v>8819.910000000002</v>
      </c>
      <c r="K840" s="267">
        <f>IF(J840=" "," ",IF(J840=0," ",J840/Currency!$C$11))</f>
        <v>9072.11479119523</v>
      </c>
      <c r="L840" s="70">
        <f>IF(J840=" "," ",IF(J840=0," ",$J840*VLOOKUP($L$9,Currency!$A$3:$C$8,3,0)))</f>
        <v>5800.28278311193</v>
      </c>
      <c r="M840" s="63">
        <f t="shared" si="75"/>
        <v>0.46</v>
      </c>
      <c r="N840" s="265">
        <f t="shared" si="80"/>
        <v>8072</v>
      </c>
      <c r="O840" s="37"/>
      <c r="P840" s="65" t="s">
        <v>479</v>
      </c>
      <c r="Q840" s="65" t="s">
        <v>479</v>
      </c>
      <c r="R840" s="65" t="s">
        <v>479</v>
      </c>
      <c r="S840" s="65" t="s">
        <v>479</v>
      </c>
      <c r="T840" s="65" t="s">
        <v>479</v>
      </c>
      <c r="U840" s="65" t="s">
        <v>479</v>
      </c>
    </row>
    <row r="841" spans="1:21" ht="25.5" customHeight="1">
      <c r="A841" s="61" t="str">
        <f t="shared" si="82"/>
        <v> </v>
      </c>
      <c r="B841" s="396" t="s">
        <v>1642</v>
      </c>
      <c r="C841" s="72" t="s">
        <v>1881</v>
      </c>
      <c r="D841" s="67" t="s">
        <v>1175</v>
      </c>
      <c r="E841" s="324" t="s">
        <v>1224</v>
      </c>
      <c r="F841" s="324" t="s">
        <v>836</v>
      </c>
      <c r="G841" s="74" t="s">
        <v>356</v>
      </c>
      <c r="H841" s="246">
        <v>16017</v>
      </c>
      <c r="I841" s="77">
        <v>0.41</v>
      </c>
      <c r="J841" s="241">
        <f>IF(H841=" "," ",IF(H841=0," ",H841*(1-I841)))</f>
        <v>9450.03</v>
      </c>
      <c r="K841" s="267">
        <f>IF(J841=" "," ",IF(J841=0," ",J841/Currency!$C$11))</f>
        <v>9720.253034355072</v>
      </c>
      <c r="L841" s="70">
        <f>IF(J841=" "," ",IF(J841=0," ",$J841*VLOOKUP($L$9,Currency!$A$3:$C$8,3,0)))</f>
        <v>6214.6718400631335</v>
      </c>
      <c r="M841" s="63">
        <f t="shared" si="75"/>
        <v>0.46</v>
      </c>
      <c r="N841" s="265">
        <f>IF(M841=" "," ",IF(M841=0," ",ROUND(H841*(1-M841),0)))</f>
        <v>8649</v>
      </c>
      <c r="O841" s="37"/>
      <c r="P841" s="65" t="s">
        <v>479</v>
      </c>
      <c r="Q841" s="65" t="s">
        <v>479</v>
      </c>
      <c r="R841" s="65" t="s">
        <v>479</v>
      </c>
      <c r="S841" s="65" t="s">
        <v>479</v>
      </c>
      <c r="T841" s="65" t="s">
        <v>479</v>
      </c>
      <c r="U841" s="65" t="s">
        <v>479</v>
      </c>
    </row>
    <row r="842" spans="1:21" ht="25.5" customHeight="1">
      <c r="A842" s="61" t="str">
        <f t="shared" si="82"/>
        <v> </v>
      </c>
      <c r="B842" s="396" t="s">
        <v>1882</v>
      </c>
      <c r="C842" s="72" t="s">
        <v>1883</v>
      </c>
      <c r="D842" s="67" t="s">
        <v>1175</v>
      </c>
      <c r="E842" s="324" t="s">
        <v>1224</v>
      </c>
      <c r="F842" s="324" t="s">
        <v>836</v>
      </c>
      <c r="G842" s="74" t="s">
        <v>356</v>
      </c>
      <c r="H842" s="246">
        <v>12814</v>
      </c>
      <c r="I842" s="77">
        <v>0.41</v>
      </c>
      <c r="J842" s="241">
        <f>IF(H842=" "," ",IF(H842=0," ",H842*(1-I842)))</f>
        <v>7560.260000000001</v>
      </c>
      <c r="K842" s="267">
        <f>IF(J842=" "," ",IF(J842=0," ",J842/Currency!$C$11))</f>
        <v>7776.445175889736</v>
      </c>
      <c r="L842" s="70">
        <f>IF(J842=" "," ",IF(J842=0," ",$J842*VLOOKUP($L$9,Currency!$A$3:$C$8,3,0)))</f>
        <v>4971.892673944496</v>
      </c>
      <c r="M842" s="63">
        <f t="shared" si="75"/>
        <v>0.46</v>
      </c>
      <c r="N842" s="265">
        <f>IF(M842=" "," ",IF(M842=0," ",ROUND(H842*(1-M842),0)))</f>
        <v>6920</v>
      </c>
      <c r="O842" s="37"/>
      <c r="P842" s="65" t="s">
        <v>479</v>
      </c>
      <c r="Q842" s="65" t="s">
        <v>479</v>
      </c>
      <c r="R842" s="65" t="s">
        <v>479</v>
      </c>
      <c r="S842" s="65" t="s">
        <v>479</v>
      </c>
      <c r="T842" s="65" t="s">
        <v>479</v>
      </c>
      <c r="U842" s="65" t="s">
        <v>479</v>
      </c>
    </row>
    <row r="843" spans="1:21" ht="25.5" customHeight="1">
      <c r="A843" s="61" t="str">
        <f t="shared" si="82"/>
        <v> </v>
      </c>
      <c r="B843" s="396" t="s">
        <v>1884</v>
      </c>
      <c r="C843" s="72" t="s">
        <v>1885</v>
      </c>
      <c r="D843" s="67" t="s">
        <v>1175</v>
      </c>
      <c r="E843" s="324" t="s">
        <v>1224</v>
      </c>
      <c r="F843" s="324" t="s">
        <v>836</v>
      </c>
      <c r="G843" s="74" t="s">
        <v>356</v>
      </c>
      <c r="H843" s="246">
        <v>14949</v>
      </c>
      <c r="I843" s="77">
        <v>0.41</v>
      </c>
      <c r="J843" s="241">
        <f>IF(H843=" "," ",IF(H843=0," ",H843*(1-I843)))</f>
        <v>8819.910000000002</v>
      </c>
      <c r="K843" s="267">
        <f>IF(J843=" "," ",IF(J843=0," ",J843/Currency!$C$11))</f>
        <v>9072.11479119523</v>
      </c>
      <c r="L843" s="70">
        <f>IF(J843=" "," ",IF(J843=0," ",$J843*VLOOKUP($L$9,Currency!$A$3:$C$8,3,0)))</f>
        <v>5800.28278311193</v>
      </c>
      <c r="M843" s="63">
        <f t="shared" si="75"/>
        <v>0.46</v>
      </c>
      <c r="N843" s="265">
        <f>IF(M843=" "," ",IF(M843=0," ",ROUND(H843*(1-M843),0)))</f>
        <v>8072</v>
      </c>
      <c r="O843" s="37"/>
      <c r="P843" s="65" t="s">
        <v>479</v>
      </c>
      <c r="Q843" s="65" t="s">
        <v>479</v>
      </c>
      <c r="R843" s="65" t="s">
        <v>479</v>
      </c>
      <c r="S843" s="65" t="s">
        <v>479</v>
      </c>
      <c r="T843" s="65" t="s">
        <v>479</v>
      </c>
      <c r="U843" s="65" t="s">
        <v>479</v>
      </c>
    </row>
    <row r="844" spans="1:21" ht="25.5" customHeight="1">
      <c r="A844" s="61" t="str">
        <f t="shared" si="82"/>
        <v> </v>
      </c>
      <c r="B844" s="30" t="s">
        <v>512</v>
      </c>
      <c r="C844" s="72" t="s">
        <v>513</v>
      </c>
      <c r="D844" s="67" t="s">
        <v>1175</v>
      </c>
      <c r="E844" s="324" t="s">
        <v>1224</v>
      </c>
      <c r="F844" s="324" t="s">
        <v>836</v>
      </c>
      <c r="G844" s="74" t="s">
        <v>356</v>
      </c>
      <c r="H844" s="246">
        <v>1602</v>
      </c>
      <c r="I844" s="77">
        <v>0.41</v>
      </c>
      <c r="J844" s="241">
        <f aca="true" t="shared" si="83" ref="J844:J873">IF(H844=" "," ",IF(H844=0," ",H844*(1-I844)))</f>
        <v>945.1800000000002</v>
      </c>
      <c r="K844" s="267">
        <f>IF(J844=" "," ",IF(J844=0," ",J844/Currency!$C$11))</f>
        <v>972.2073647397657</v>
      </c>
      <c r="L844" s="70">
        <f>IF(J844=" "," ",IF(J844=0," ",$J844*VLOOKUP($L$9,Currency!$A$3:$C$8,3,0)))</f>
        <v>621.5835854268054</v>
      </c>
      <c r="M844" s="63">
        <f t="shared" si="75"/>
        <v>0.46</v>
      </c>
      <c r="N844" s="265">
        <f aca="true" t="shared" si="84" ref="N844:N873">IF(M844=" "," ",IF(M844=0," ",ROUND(H844*(1-M844),0)))</f>
        <v>865</v>
      </c>
      <c r="O844" s="37"/>
      <c r="P844" s="65" t="s">
        <v>479</v>
      </c>
      <c r="Q844" s="65" t="s">
        <v>479</v>
      </c>
      <c r="R844" s="65" t="s">
        <v>479</v>
      </c>
      <c r="S844" s="65" t="s">
        <v>479</v>
      </c>
      <c r="T844" s="65" t="s">
        <v>479</v>
      </c>
      <c r="U844" s="65" t="s">
        <v>479</v>
      </c>
    </row>
    <row r="845" spans="1:21" ht="25.5" customHeight="1">
      <c r="A845" s="61" t="str">
        <f t="shared" si="82"/>
        <v> </v>
      </c>
      <c r="B845" s="396" t="s">
        <v>514</v>
      </c>
      <c r="C845" s="72" t="s">
        <v>1715</v>
      </c>
      <c r="D845" s="67" t="s">
        <v>1175</v>
      </c>
      <c r="E845" s="324" t="s">
        <v>1224</v>
      </c>
      <c r="F845" s="324" t="s">
        <v>836</v>
      </c>
      <c r="G845" s="74" t="s">
        <v>356</v>
      </c>
      <c r="H845" s="246">
        <v>14223</v>
      </c>
      <c r="I845" s="77">
        <v>0.41</v>
      </c>
      <c r="J845" s="241">
        <f t="shared" si="83"/>
        <v>8391.570000000002</v>
      </c>
      <c r="K845" s="267">
        <f>IF(J845=" "," ",IF(J845=0," ",J845/Currency!$C$11))</f>
        <v>8631.526434889942</v>
      </c>
      <c r="L845" s="70">
        <f>IF(J845=" "," ",IF(J845=0," ",$J845*VLOOKUP($L$9,Currency!$A$3:$C$8,3,0)))</f>
        <v>5518.591345521506</v>
      </c>
      <c r="M845" s="63">
        <f t="shared" si="75"/>
        <v>0.46</v>
      </c>
      <c r="N845" s="265">
        <f t="shared" si="84"/>
        <v>7680</v>
      </c>
      <c r="O845" s="37"/>
      <c r="P845" s="65" t="s">
        <v>479</v>
      </c>
      <c r="Q845" s="65" t="s">
        <v>479</v>
      </c>
      <c r="R845" s="65" t="s">
        <v>479</v>
      </c>
      <c r="S845" s="65" t="s">
        <v>479</v>
      </c>
      <c r="T845" s="65" t="s">
        <v>479</v>
      </c>
      <c r="U845" s="65" t="s">
        <v>479</v>
      </c>
    </row>
    <row r="846" spans="1:21" ht="25.5" customHeight="1">
      <c r="A846" s="61" t="str">
        <f t="shared" si="82"/>
        <v> </v>
      </c>
      <c r="B846" s="396" t="s">
        <v>1716</v>
      </c>
      <c r="C846" s="72" t="s">
        <v>2602</v>
      </c>
      <c r="D846" s="67" t="s">
        <v>1175</v>
      </c>
      <c r="E846" s="324" t="s">
        <v>1224</v>
      </c>
      <c r="F846" s="324" t="s">
        <v>836</v>
      </c>
      <c r="G846" s="74" t="s">
        <v>356</v>
      </c>
      <c r="H846" s="246">
        <v>21342</v>
      </c>
      <c r="I846" s="77">
        <v>0.41</v>
      </c>
      <c r="J846" s="241">
        <f t="shared" si="83"/>
        <v>12591.780000000002</v>
      </c>
      <c r="K846" s="267">
        <f>IF(J846=" "," ",IF(J846=0," ",J846/Currency!$C$11))</f>
        <v>12951.841184941373</v>
      </c>
      <c r="L846" s="70">
        <f>IF(J846=" "," ",IF(J846=0," ",$J846*VLOOKUP($L$9,Currency!$A$3:$C$8,3,0)))</f>
        <v>8280.797053794557</v>
      </c>
      <c r="M846" s="63">
        <f t="shared" si="75"/>
        <v>0.46</v>
      </c>
      <c r="N846" s="265">
        <f t="shared" si="84"/>
        <v>11525</v>
      </c>
      <c r="O846" s="37"/>
      <c r="P846" s="65" t="s">
        <v>479</v>
      </c>
      <c r="Q846" s="65" t="s">
        <v>479</v>
      </c>
      <c r="R846" s="65" t="s">
        <v>479</v>
      </c>
      <c r="S846" s="65" t="s">
        <v>479</v>
      </c>
      <c r="T846" s="65" t="s">
        <v>479</v>
      </c>
      <c r="U846" s="65" t="s">
        <v>479</v>
      </c>
    </row>
    <row r="847" spans="1:21" ht="25.5" customHeight="1">
      <c r="A847" s="61" t="str">
        <f aca="true" t="shared" si="85" ref="A847:A873">IF(P847="X","C",IF(Q847="X","C",IF(R847="X","C",IF(S847="X","C",IF(T847="X","C",IF(U847="X","C"," "))))))</f>
        <v> </v>
      </c>
      <c r="B847" s="396" t="s">
        <v>2603</v>
      </c>
      <c r="C847" s="72" t="s">
        <v>2604</v>
      </c>
      <c r="D847" s="67" t="s">
        <v>1175</v>
      </c>
      <c r="E847" s="324" t="s">
        <v>1224</v>
      </c>
      <c r="F847" s="324" t="s">
        <v>836</v>
      </c>
      <c r="G847" s="74" t="s">
        <v>356</v>
      </c>
      <c r="H847" s="246">
        <v>71172</v>
      </c>
      <c r="I847" s="77">
        <v>0.41</v>
      </c>
      <c r="J847" s="241">
        <f t="shared" si="83"/>
        <v>41991.48</v>
      </c>
      <c r="K847" s="267">
        <f>IF(J847=" "," ",IF(J847=0," ",J847/Currency!$C$11))</f>
        <v>43192.2238222588</v>
      </c>
      <c r="L847" s="70">
        <f>IF(J847=" "," ",IF(J847=0," ",$J847*VLOOKUP($L$9,Currency!$A$3:$C$8,3,0)))</f>
        <v>27615.07299750099</v>
      </c>
      <c r="M847" s="63">
        <f aca="true" t="shared" si="86" ref="M847:M908">IF($H847=0," ",IF(H847=" "," ",IF(E847="A",46%,IF($E847="B",51%,IF($E847="C",51%,IF($E847="D",10%,0))))))</f>
        <v>0.46</v>
      </c>
      <c r="N847" s="265">
        <f t="shared" si="84"/>
        <v>38433</v>
      </c>
      <c r="O847" s="37"/>
      <c r="P847" s="65" t="s">
        <v>479</v>
      </c>
      <c r="Q847" s="65" t="s">
        <v>479</v>
      </c>
      <c r="R847" s="65" t="s">
        <v>479</v>
      </c>
      <c r="S847" s="65" t="s">
        <v>479</v>
      </c>
      <c r="T847" s="65" t="s">
        <v>479</v>
      </c>
      <c r="U847" s="65" t="s">
        <v>479</v>
      </c>
    </row>
    <row r="848" spans="1:21" ht="25.5" customHeight="1">
      <c r="A848" s="61" t="str">
        <f t="shared" si="85"/>
        <v> </v>
      </c>
      <c r="B848" s="30" t="s">
        <v>896</v>
      </c>
      <c r="C848" s="72" t="s">
        <v>250</v>
      </c>
      <c r="D848" s="67" t="s">
        <v>1175</v>
      </c>
      <c r="E848" s="324" t="s">
        <v>1224</v>
      </c>
      <c r="F848" s="324" t="s">
        <v>836</v>
      </c>
      <c r="G848" s="74" t="s">
        <v>356</v>
      </c>
      <c r="H848" s="246">
        <v>5695</v>
      </c>
      <c r="I848" s="77">
        <v>0.41</v>
      </c>
      <c r="J848" s="241">
        <f t="shared" si="83"/>
        <v>3360.0500000000006</v>
      </c>
      <c r="K848" s="267">
        <f>IF(J848=" "," ",IF(J848=0," ",J848/Currency!$C$11))</f>
        <v>3456.1304258383057</v>
      </c>
      <c r="L848" s="70">
        <f>IF(J848=" "," ",IF(J848=0," ",$J848*VLOOKUP($L$9,Currency!$A$3:$C$8,3,0)))</f>
        <v>2209.686965671446</v>
      </c>
      <c r="M848" s="63">
        <f t="shared" si="86"/>
        <v>0.46</v>
      </c>
      <c r="N848" s="265">
        <f t="shared" si="84"/>
        <v>3075</v>
      </c>
      <c r="O848" s="37"/>
      <c r="P848" s="65" t="s">
        <v>479</v>
      </c>
      <c r="Q848" s="65" t="s">
        <v>479</v>
      </c>
      <c r="R848" s="65" t="s">
        <v>479</v>
      </c>
      <c r="S848" s="65" t="s">
        <v>479</v>
      </c>
      <c r="T848" s="65" t="s">
        <v>479</v>
      </c>
      <c r="U848" s="65" t="s">
        <v>479</v>
      </c>
    </row>
    <row r="849" spans="1:21" ht="25.5" customHeight="1">
      <c r="A849" s="61" t="str">
        <f t="shared" si="85"/>
        <v> </v>
      </c>
      <c r="B849" s="396" t="s">
        <v>1049</v>
      </c>
      <c r="C849" s="72" t="s">
        <v>867</v>
      </c>
      <c r="D849" s="67" t="s">
        <v>1175</v>
      </c>
      <c r="E849" s="324" t="s">
        <v>1224</v>
      </c>
      <c r="F849" s="324" t="s">
        <v>836</v>
      </c>
      <c r="G849" s="74" t="s">
        <v>356</v>
      </c>
      <c r="H849" s="246">
        <v>10678</v>
      </c>
      <c r="I849" s="77">
        <v>0.41</v>
      </c>
      <c r="J849" s="241">
        <f t="shared" si="83"/>
        <v>6300.02</v>
      </c>
      <c r="K849" s="267">
        <f>IF(J849=" "," ",IF(J849=0," ",J849/Currency!$C$11))</f>
        <v>6480.168689570048</v>
      </c>
      <c r="L849" s="70">
        <f>IF(J849=" "," ",IF(J849=0," ",$J849*VLOOKUP($L$9,Currency!$A$3:$C$8,3,0)))</f>
        <v>4143.114560042089</v>
      </c>
      <c r="M849" s="63">
        <f t="shared" si="86"/>
        <v>0.46</v>
      </c>
      <c r="N849" s="265">
        <f t="shared" si="84"/>
        <v>5766</v>
      </c>
      <c r="O849" s="37"/>
      <c r="P849" s="65" t="s">
        <v>479</v>
      </c>
      <c r="Q849" s="65" t="s">
        <v>479</v>
      </c>
      <c r="R849" s="65" t="s">
        <v>479</v>
      </c>
      <c r="S849" s="65" t="s">
        <v>479</v>
      </c>
      <c r="T849" s="65" t="s">
        <v>479</v>
      </c>
      <c r="U849" s="65" t="s">
        <v>479</v>
      </c>
    </row>
    <row r="850" spans="1:21" ht="25.5" customHeight="1">
      <c r="A850" s="61" t="str">
        <f t="shared" si="85"/>
        <v> </v>
      </c>
      <c r="B850" s="396" t="s">
        <v>1050</v>
      </c>
      <c r="C850" s="72" t="s">
        <v>788</v>
      </c>
      <c r="D850" s="67" t="s">
        <v>1175</v>
      </c>
      <c r="E850" s="324" t="s">
        <v>1224</v>
      </c>
      <c r="F850" s="324" t="s">
        <v>836</v>
      </c>
      <c r="G850" s="74" t="s">
        <v>356</v>
      </c>
      <c r="H850" s="246">
        <v>8542</v>
      </c>
      <c r="I850" s="77">
        <v>0.41</v>
      </c>
      <c r="J850" s="241">
        <f t="shared" si="83"/>
        <v>5039.780000000001</v>
      </c>
      <c r="K850" s="267">
        <f>IF(J850=" "," ",IF(J850=0," ",J850/Currency!$C$11))</f>
        <v>5183.892203250361</v>
      </c>
      <c r="L850" s="70">
        <f>IF(J850=" "," ",IF(J850=0," ",$J850*VLOOKUP($L$9,Currency!$A$3:$C$8,3,0)))</f>
        <v>3314.3364461396823</v>
      </c>
      <c r="M850" s="63">
        <f t="shared" si="86"/>
        <v>0.46</v>
      </c>
      <c r="N850" s="265">
        <f t="shared" si="84"/>
        <v>4613</v>
      </c>
      <c r="O850" s="37"/>
      <c r="P850" s="65" t="s">
        <v>479</v>
      </c>
      <c r="Q850" s="65" t="s">
        <v>479</v>
      </c>
      <c r="R850" s="65" t="s">
        <v>479</v>
      </c>
      <c r="S850" s="65" t="s">
        <v>479</v>
      </c>
      <c r="T850" s="65" t="s">
        <v>479</v>
      </c>
      <c r="U850" s="65" t="s">
        <v>479</v>
      </c>
    </row>
    <row r="851" spans="1:21" ht="25.5" customHeight="1">
      <c r="A851" s="61" t="str">
        <f t="shared" si="85"/>
        <v> </v>
      </c>
      <c r="B851" s="396" t="s">
        <v>1051</v>
      </c>
      <c r="C851" s="72" t="s">
        <v>789</v>
      </c>
      <c r="D851" s="67" t="s">
        <v>1175</v>
      </c>
      <c r="E851" s="324" t="s">
        <v>1224</v>
      </c>
      <c r="F851" s="324" t="s">
        <v>836</v>
      </c>
      <c r="G851" s="74" t="s">
        <v>356</v>
      </c>
      <c r="H851" s="246">
        <v>9966</v>
      </c>
      <c r="I851" s="77">
        <v>0.41</v>
      </c>
      <c r="J851" s="241">
        <f t="shared" si="83"/>
        <v>5879.9400000000005</v>
      </c>
      <c r="K851" s="267">
        <f>IF(J851=" "," ",IF(J851=0," ",J851/Currency!$C$11))</f>
        <v>6048.076527463486</v>
      </c>
      <c r="L851" s="70">
        <f>IF(J851=" "," ",IF(J851=0," ",$J851*VLOOKUP($L$9,Currency!$A$3:$C$8,3,0)))</f>
        <v>3866.855188741287</v>
      </c>
      <c r="M851" s="63">
        <f t="shared" si="86"/>
        <v>0.46</v>
      </c>
      <c r="N851" s="265">
        <f t="shared" si="84"/>
        <v>5382</v>
      </c>
      <c r="O851" s="37"/>
      <c r="P851" s="65" t="s">
        <v>479</v>
      </c>
      <c r="Q851" s="65" t="s">
        <v>479</v>
      </c>
      <c r="R851" s="65" t="s">
        <v>479</v>
      </c>
      <c r="S851" s="65" t="s">
        <v>479</v>
      </c>
      <c r="T851" s="65" t="s">
        <v>479</v>
      </c>
      <c r="U851" s="65" t="s">
        <v>479</v>
      </c>
    </row>
    <row r="852" spans="1:21" ht="25.5" customHeight="1">
      <c r="A852" s="61" t="str">
        <f t="shared" si="85"/>
        <v> </v>
      </c>
      <c r="B852" s="396" t="s">
        <v>1886</v>
      </c>
      <c r="C852" s="72" t="s">
        <v>1887</v>
      </c>
      <c r="D852" s="67" t="s">
        <v>1175</v>
      </c>
      <c r="E852" s="324" t="s">
        <v>1224</v>
      </c>
      <c r="F852" s="324" t="s">
        <v>836</v>
      </c>
      <c r="G852" s="74" t="s">
        <v>356</v>
      </c>
      <c r="H852" s="246">
        <v>10678</v>
      </c>
      <c r="I852" s="77">
        <v>0.41</v>
      </c>
      <c r="J852" s="241">
        <f t="shared" si="83"/>
        <v>6300.02</v>
      </c>
      <c r="K852" s="267">
        <f>IF(J852=" "," ",IF(J852=0," ",J852/Currency!$C$11))</f>
        <v>6480.168689570048</v>
      </c>
      <c r="L852" s="70">
        <f>IF(J852=" "," ",IF(J852=0," ",$J852*VLOOKUP($L$9,Currency!$A$3:$C$8,3,0)))</f>
        <v>4143.114560042089</v>
      </c>
      <c r="M852" s="63">
        <f t="shared" si="86"/>
        <v>0.46</v>
      </c>
      <c r="N852" s="265">
        <f t="shared" si="84"/>
        <v>5766</v>
      </c>
      <c r="O852" s="37"/>
      <c r="P852" s="65" t="s">
        <v>479</v>
      </c>
      <c r="Q852" s="65" t="s">
        <v>479</v>
      </c>
      <c r="R852" s="65" t="s">
        <v>479</v>
      </c>
      <c r="S852" s="65" t="s">
        <v>479</v>
      </c>
      <c r="T852" s="65" t="s">
        <v>479</v>
      </c>
      <c r="U852" s="65" t="s">
        <v>479</v>
      </c>
    </row>
    <row r="853" spans="1:21" ht="25.5" customHeight="1">
      <c r="A853" s="61" t="str">
        <f t="shared" si="85"/>
        <v> </v>
      </c>
      <c r="B853" s="396" t="s">
        <v>1888</v>
      </c>
      <c r="C853" s="72" t="s">
        <v>1889</v>
      </c>
      <c r="D853" s="67" t="s">
        <v>1175</v>
      </c>
      <c r="E853" s="324" t="s">
        <v>1224</v>
      </c>
      <c r="F853" s="324" t="s">
        <v>836</v>
      </c>
      <c r="G853" s="74" t="s">
        <v>356</v>
      </c>
      <c r="H853" s="246">
        <v>8542</v>
      </c>
      <c r="I853" s="77">
        <v>0.41</v>
      </c>
      <c r="J853" s="241">
        <f t="shared" si="83"/>
        <v>5039.780000000001</v>
      </c>
      <c r="K853" s="267">
        <f>IF(J853=" "," ",IF(J853=0," ",J853/Currency!$C$11))</f>
        <v>5183.892203250361</v>
      </c>
      <c r="L853" s="70">
        <f>IF(J853=" "," ",IF(J853=0," ",$J853*VLOOKUP($L$9,Currency!$A$3:$C$8,3,0)))</f>
        <v>3314.3364461396823</v>
      </c>
      <c r="M853" s="63">
        <f t="shared" si="86"/>
        <v>0.46</v>
      </c>
      <c r="N853" s="265">
        <f t="shared" si="84"/>
        <v>4613</v>
      </c>
      <c r="O853" s="37"/>
      <c r="P853" s="65" t="s">
        <v>479</v>
      </c>
      <c r="Q853" s="65" t="s">
        <v>479</v>
      </c>
      <c r="R853" s="65" t="s">
        <v>479</v>
      </c>
      <c r="S853" s="65" t="s">
        <v>479</v>
      </c>
      <c r="T853" s="65" t="s">
        <v>479</v>
      </c>
      <c r="U853" s="65" t="s">
        <v>479</v>
      </c>
    </row>
    <row r="854" spans="1:21" ht="25.5" customHeight="1">
      <c r="A854" s="61" t="str">
        <f t="shared" si="85"/>
        <v> </v>
      </c>
      <c r="B854" s="396" t="s">
        <v>1890</v>
      </c>
      <c r="C854" s="72" t="s">
        <v>1891</v>
      </c>
      <c r="D854" s="67" t="s">
        <v>1175</v>
      </c>
      <c r="E854" s="324" t="s">
        <v>1224</v>
      </c>
      <c r="F854" s="324" t="s">
        <v>836</v>
      </c>
      <c r="G854" s="74" t="s">
        <v>356</v>
      </c>
      <c r="H854" s="246">
        <v>9966</v>
      </c>
      <c r="I854" s="77">
        <v>0.41</v>
      </c>
      <c r="J854" s="241">
        <f t="shared" si="83"/>
        <v>5879.9400000000005</v>
      </c>
      <c r="K854" s="267">
        <f>IF(J854=" "," ",IF(J854=0," ",J854/Currency!$C$11))</f>
        <v>6048.076527463486</v>
      </c>
      <c r="L854" s="70">
        <f>IF(J854=" "," ",IF(J854=0," ",$J854*VLOOKUP($L$9,Currency!$A$3:$C$8,3,0)))</f>
        <v>3866.855188741287</v>
      </c>
      <c r="M854" s="63">
        <f t="shared" si="86"/>
        <v>0.46</v>
      </c>
      <c r="N854" s="265">
        <f t="shared" si="84"/>
        <v>5382</v>
      </c>
      <c r="O854" s="37"/>
      <c r="P854" s="65" t="s">
        <v>479</v>
      </c>
      <c r="Q854" s="65" t="s">
        <v>479</v>
      </c>
      <c r="R854" s="65" t="s">
        <v>479</v>
      </c>
      <c r="S854" s="65" t="s">
        <v>479</v>
      </c>
      <c r="T854" s="65" t="s">
        <v>479</v>
      </c>
      <c r="U854" s="65" t="s">
        <v>479</v>
      </c>
    </row>
    <row r="855" spans="1:21" ht="25.5" customHeight="1">
      <c r="A855" s="61" t="str">
        <f t="shared" si="85"/>
        <v> </v>
      </c>
      <c r="B855" s="396" t="s">
        <v>897</v>
      </c>
      <c r="C855" s="72" t="s">
        <v>619</v>
      </c>
      <c r="D855" s="67" t="s">
        <v>1175</v>
      </c>
      <c r="E855" s="324" t="s">
        <v>1224</v>
      </c>
      <c r="F855" s="324" t="s">
        <v>836</v>
      </c>
      <c r="G855" s="74" t="s">
        <v>356</v>
      </c>
      <c r="H855" s="246">
        <v>12102</v>
      </c>
      <c r="I855" s="77">
        <v>0.41</v>
      </c>
      <c r="J855" s="241">
        <f t="shared" si="83"/>
        <v>7140.180000000001</v>
      </c>
      <c r="K855" s="267">
        <f>IF(J855=" "," ",IF(J855=0," ",J855/Currency!$C$11))</f>
        <v>7344.353013783174</v>
      </c>
      <c r="L855" s="70">
        <f>IF(J855=" "," ",IF(J855=0," ",$J855*VLOOKUP($L$9,Currency!$A$3:$C$8,3,0)))</f>
        <v>4695.633302643694</v>
      </c>
      <c r="M855" s="63">
        <f t="shared" si="86"/>
        <v>0.46</v>
      </c>
      <c r="N855" s="265">
        <f t="shared" si="84"/>
        <v>6535</v>
      </c>
      <c r="O855" s="37"/>
      <c r="P855" s="65" t="s">
        <v>479</v>
      </c>
      <c r="Q855" s="65" t="s">
        <v>479</v>
      </c>
      <c r="R855" s="65" t="s">
        <v>479</v>
      </c>
      <c r="S855" s="65" t="s">
        <v>479</v>
      </c>
      <c r="T855" s="65" t="s">
        <v>479</v>
      </c>
      <c r="U855" s="65" t="s">
        <v>479</v>
      </c>
    </row>
    <row r="856" spans="1:21" ht="25.5" customHeight="1">
      <c r="A856" s="61" t="str">
        <f t="shared" si="85"/>
        <v> </v>
      </c>
      <c r="B856" s="396" t="s">
        <v>898</v>
      </c>
      <c r="C856" s="72" t="s">
        <v>620</v>
      </c>
      <c r="D856" s="67" t="s">
        <v>1175</v>
      </c>
      <c r="E856" s="324" t="s">
        <v>1224</v>
      </c>
      <c r="F856" s="324" t="s">
        <v>836</v>
      </c>
      <c r="G856" s="74" t="s">
        <v>356</v>
      </c>
      <c r="H856" s="246">
        <v>9966</v>
      </c>
      <c r="I856" s="77">
        <v>0.41</v>
      </c>
      <c r="J856" s="241">
        <f t="shared" si="83"/>
        <v>5879.9400000000005</v>
      </c>
      <c r="K856" s="267">
        <f>IF(J856=" "," ",IF(J856=0," ",J856/Currency!$C$11))</f>
        <v>6048.076527463486</v>
      </c>
      <c r="L856" s="70">
        <f>IF(J856=" "," ",IF(J856=0," ",$J856*VLOOKUP($L$9,Currency!$A$3:$C$8,3,0)))</f>
        <v>3866.855188741287</v>
      </c>
      <c r="M856" s="63">
        <f t="shared" si="86"/>
        <v>0.46</v>
      </c>
      <c r="N856" s="265">
        <f t="shared" si="84"/>
        <v>5382</v>
      </c>
      <c r="O856" s="37"/>
      <c r="P856" s="65" t="s">
        <v>479</v>
      </c>
      <c r="Q856" s="65" t="s">
        <v>479</v>
      </c>
      <c r="R856" s="65" t="s">
        <v>479</v>
      </c>
      <c r="S856" s="65" t="s">
        <v>479</v>
      </c>
      <c r="T856" s="65" t="s">
        <v>479</v>
      </c>
      <c r="U856" s="65" t="s">
        <v>479</v>
      </c>
    </row>
    <row r="857" spans="1:21" ht="25.5" customHeight="1">
      <c r="A857" s="61" t="str">
        <f t="shared" si="85"/>
        <v> </v>
      </c>
      <c r="B857" s="396" t="s">
        <v>899</v>
      </c>
      <c r="C857" s="72" t="s">
        <v>621</v>
      </c>
      <c r="D857" s="67" t="s">
        <v>1175</v>
      </c>
      <c r="E857" s="324" t="s">
        <v>1224</v>
      </c>
      <c r="F857" s="324" t="s">
        <v>836</v>
      </c>
      <c r="G857" s="74" t="s">
        <v>356</v>
      </c>
      <c r="H857" s="246">
        <v>11390</v>
      </c>
      <c r="I857" s="77">
        <v>0.41</v>
      </c>
      <c r="J857" s="241">
        <f t="shared" si="83"/>
        <v>6720.100000000001</v>
      </c>
      <c r="K857" s="267">
        <f>IF(J857=" "," ",IF(J857=0," ",J857/Currency!$C$11))</f>
        <v>6912.260851676611</v>
      </c>
      <c r="L857" s="70">
        <f>IF(J857=" "," ",IF(J857=0," ",$J857*VLOOKUP($L$9,Currency!$A$3:$C$8,3,0)))</f>
        <v>4419.373931342892</v>
      </c>
      <c r="M857" s="63">
        <f t="shared" si="86"/>
        <v>0.46</v>
      </c>
      <c r="N857" s="265">
        <f t="shared" si="84"/>
        <v>6151</v>
      </c>
      <c r="O857" s="37"/>
      <c r="P857" s="65" t="s">
        <v>479</v>
      </c>
      <c r="Q857" s="65" t="s">
        <v>479</v>
      </c>
      <c r="R857" s="65" t="s">
        <v>479</v>
      </c>
      <c r="S857" s="65" t="s">
        <v>479</v>
      </c>
      <c r="T857" s="65" t="s">
        <v>479</v>
      </c>
      <c r="U857" s="65" t="s">
        <v>479</v>
      </c>
    </row>
    <row r="858" spans="1:21" ht="25.5" customHeight="1">
      <c r="A858" s="61" t="str">
        <f t="shared" si="85"/>
        <v> </v>
      </c>
      <c r="B858" s="396" t="s">
        <v>1400</v>
      </c>
      <c r="C858" s="72" t="s">
        <v>1401</v>
      </c>
      <c r="D858" s="67" t="s">
        <v>1175</v>
      </c>
      <c r="E858" s="324" t="s">
        <v>1224</v>
      </c>
      <c r="F858" s="324" t="s">
        <v>836</v>
      </c>
      <c r="G858" s="74" t="s">
        <v>356</v>
      </c>
      <c r="H858" s="246">
        <v>10678</v>
      </c>
      <c r="I858" s="77">
        <v>0.41</v>
      </c>
      <c r="J858" s="241">
        <f t="shared" si="83"/>
        <v>6300.02</v>
      </c>
      <c r="K858" s="267">
        <f>IF(J858=" "," ",IF(J858=0," ",J858/Currency!$C$11))</f>
        <v>6480.168689570048</v>
      </c>
      <c r="L858" s="70">
        <f>IF(J858=" "," ",IF(J858=0," ",$J858*VLOOKUP($L$9,Currency!$A$3:$C$8,3,0)))</f>
        <v>4143.114560042089</v>
      </c>
      <c r="M858" s="63">
        <f t="shared" si="86"/>
        <v>0.46</v>
      </c>
      <c r="N858" s="265">
        <f t="shared" si="84"/>
        <v>5766</v>
      </c>
      <c r="O858" s="37"/>
      <c r="P858" s="65" t="s">
        <v>479</v>
      </c>
      <c r="Q858" s="65" t="s">
        <v>479</v>
      </c>
      <c r="R858" s="65" t="s">
        <v>479</v>
      </c>
      <c r="S858" s="65" t="s">
        <v>479</v>
      </c>
      <c r="T858" s="65" t="s">
        <v>479</v>
      </c>
      <c r="U858" s="65" t="s">
        <v>479</v>
      </c>
    </row>
    <row r="859" spans="1:21" ht="25.5" customHeight="1">
      <c r="A859" s="61" t="str">
        <f t="shared" si="85"/>
        <v> </v>
      </c>
      <c r="B859" s="396" t="s">
        <v>1052</v>
      </c>
      <c r="C859" s="72" t="s">
        <v>790</v>
      </c>
      <c r="D859" s="67" t="s">
        <v>1175</v>
      </c>
      <c r="E859" s="324" t="s">
        <v>1224</v>
      </c>
      <c r="F859" s="324" t="s">
        <v>836</v>
      </c>
      <c r="G859" s="74" t="s">
        <v>356</v>
      </c>
      <c r="H859" s="246">
        <v>8542</v>
      </c>
      <c r="I859" s="77">
        <v>0.41</v>
      </c>
      <c r="J859" s="241">
        <f t="shared" si="83"/>
        <v>5039.780000000001</v>
      </c>
      <c r="K859" s="267">
        <f>IF(J859=" "," ",IF(J859=0," ",J859/Currency!$C$11))</f>
        <v>5183.892203250361</v>
      </c>
      <c r="L859" s="70">
        <f>IF(J859=" "," ",IF(J859=0," ",$J859*VLOOKUP($L$9,Currency!$A$3:$C$8,3,0)))</f>
        <v>3314.3364461396823</v>
      </c>
      <c r="M859" s="63">
        <f t="shared" si="86"/>
        <v>0.46</v>
      </c>
      <c r="N859" s="265">
        <f t="shared" si="84"/>
        <v>4613</v>
      </c>
      <c r="O859" s="37"/>
      <c r="P859" s="65" t="s">
        <v>479</v>
      </c>
      <c r="Q859" s="65" t="s">
        <v>479</v>
      </c>
      <c r="R859" s="65" t="s">
        <v>479</v>
      </c>
      <c r="S859" s="65" t="s">
        <v>479</v>
      </c>
      <c r="T859" s="65" t="s">
        <v>479</v>
      </c>
      <c r="U859" s="65" t="s">
        <v>479</v>
      </c>
    </row>
    <row r="860" spans="1:21" ht="25.5" customHeight="1">
      <c r="A860" s="61" t="str">
        <f t="shared" si="85"/>
        <v> </v>
      </c>
      <c r="B860" s="396" t="s">
        <v>1053</v>
      </c>
      <c r="C860" s="72" t="s">
        <v>791</v>
      </c>
      <c r="D860" s="67" t="s">
        <v>1175</v>
      </c>
      <c r="E860" s="324" t="s">
        <v>1224</v>
      </c>
      <c r="F860" s="324" t="s">
        <v>836</v>
      </c>
      <c r="G860" s="74" t="s">
        <v>356</v>
      </c>
      <c r="H860" s="246">
        <v>6407</v>
      </c>
      <c r="I860" s="77">
        <v>0.41</v>
      </c>
      <c r="J860" s="241">
        <f t="shared" si="83"/>
        <v>3780.1300000000006</v>
      </c>
      <c r="K860" s="267">
        <f>IF(J860=" "," ",IF(J860=0," ",J860/Currency!$C$11))</f>
        <v>3888.222587944868</v>
      </c>
      <c r="L860" s="70">
        <f>IF(J860=" "," ",IF(J860=0," ",$J860*VLOOKUP($L$9,Currency!$A$3:$C$8,3,0)))</f>
        <v>2485.946336972248</v>
      </c>
      <c r="M860" s="63">
        <f t="shared" si="86"/>
        <v>0.46</v>
      </c>
      <c r="N860" s="265">
        <f t="shared" si="84"/>
        <v>3460</v>
      </c>
      <c r="O860" s="37"/>
      <c r="P860" s="65" t="s">
        <v>479</v>
      </c>
      <c r="Q860" s="65" t="s">
        <v>479</v>
      </c>
      <c r="R860" s="65" t="s">
        <v>479</v>
      </c>
      <c r="S860" s="65" t="s">
        <v>479</v>
      </c>
      <c r="T860" s="65" t="s">
        <v>479</v>
      </c>
      <c r="U860" s="65" t="s">
        <v>479</v>
      </c>
    </row>
    <row r="861" spans="1:21" ht="25.5" customHeight="1">
      <c r="A861" s="61" t="str">
        <f t="shared" si="85"/>
        <v> </v>
      </c>
      <c r="B861" s="396" t="s">
        <v>944</v>
      </c>
      <c r="C861" s="72" t="s">
        <v>945</v>
      </c>
      <c r="D861" s="67" t="s">
        <v>1175</v>
      </c>
      <c r="E861" s="324" t="s">
        <v>1224</v>
      </c>
      <c r="F861" s="324" t="s">
        <v>836</v>
      </c>
      <c r="G861" s="74" t="s">
        <v>356</v>
      </c>
      <c r="H861" s="246">
        <v>8542</v>
      </c>
      <c r="I861" s="77">
        <v>0.41</v>
      </c>
      <c r="J861" s="241">
        <f t="shared" si="83"/>
        <v>5039.780000000001</v>
      </c>
      <c r="K861" s="267">
        <f>IF(J861=" "," ",IF(J861=0," ",J861/Currency!$C$11))</f>
        <v>5183.892203250361</v>
      </c>
      <c r="L861" s="70">
        <f>IF(J861=" "," ",IF(J861=0," ",$J861*VLOOKUP($L$9,Currency!$A$3:$C$8,3,0)))</f>
        <v>3314.3364461396823</v>
      </c>
      <c r="M861" s="63">
        <f t="shared" si="86"/>
        <v>0.46</v>
      </c>
      <c r="N861" s="265">
        <f t="shared" si="84"/>
        <v>4613</v>
      </c>
      <c r="O861" s="37"/>
      <c r="P861" s="65" t="s">
        <v>479</v>
      </c>
      <c r="Q861" s="65" t="s">
        <v>479</v>
      </c>
      <c r="R861" s="65" t="s">
        <v>479</v>
      </c>
      <c r="S861" s="65" t="s">
        <v>479</v>
      </c>
      <c r="T861" s="65" t="s">
        <v>479</v>
      </c>
      <c r="U861" s="65" t="s">
        <v>479</v>
      </c>
    </row>
    <row r="862" spans="1:21" ht="25.5" customHeight="1">
      <c r="A862" s="61" t="str">
        <f t="shared" si="85"/>
        <v> </v>
      </c>
      <c r="B862" s="396" t="s">
        <v>942</v>
      </c>
      <c r="C862" s="72" t="s">
        <v>943</v>
      </c>
      <c r="D862" s="67" t="s">
        <v>1175</v>
      </c>
      <c r="E862" s="324" t="s">
        <v>1224</v>
      </c>
      <c r="F862" s="324" t="s">
        <v>836</v>
      </c>
      <c r="G862" s="74" t="s">
        <v>356</v>
      </c>
      <c r="H862" s="246">
        <v>6407</v>
      </c>
      <c r="I862" s="77">
        <v>0.41</v>
      </c>
      <c r="J862" s="241">
        <f t="shared" si="83"/>
        <v>3780.1300000000006</v>
      </c>
      <c r="K862" s="267">
        <f>IF(J862=" "," ",IF(J862=0," ",J862/Currency!$C$11))</f>
        <v>3888.222587944868</v>
      </c>
      <c r="L862" s="70">
        <f>IF(J862=" "," ",IF(J862=0," ",$J862*VLOOKUP($L$9,Currency!$A$3:$C$8,3,0)))</f>
        <v>2485.946336972248</v>
      </c>
      <c r="M862" s="63">
        <f t="shared" si="86"/>
        <v>0.46</v>
      </c>
      <c r="N862" s="265">
        <f t="shared" si="84"/>
        <v>3460</v>
      </c>
      <c r="O862" s="37"/>
      <c r="P862" s="65" t="s">
        <v>479</v>
      </c>
      <c r="Q862" s="65" t="s">
        <v>479</v>
      </c>
      <c r="R862" s="65" t="s">
        <v>479</v>
      </c>
      <c r="S862" s="65" t="s">
        <v>479</v>
      </c>
      <c r="T862" s="65" t="s">
        <v>479</v>
      </c>
      <c r="U862" s="65" t="s">
        <v>479</v>
      </c>
    </row>
    <row r="863" spans="1:21" ht="25.5" customHeight="1">
      <c r="A863" s="61" t="str">
        <f t="shared" si="85"/>
        <v> </v>
      </c>
      <c r="B863" s="396" t="s">
        <v>2605</v>
      </c>
      <c r="C863" s="72" t="s">
        <v>2606</v>
      </c>
      <c r="D863" s="67" t="s">
        <v>1175</v>
      </c>
      <c r="E863" s="324" t="s">
        <v>1224</v>
      </c>
      <c r="F863" s="324" t="s">
        <v>836</v>
      </c>
      <c r="G863" s="74" t="s">
        <v>356</v>
      </c>
      <c r="H863" s="246">
        <v>10678</v>
      </c>
      <c r="I863" s="77">
        <v>0.41</v>
      </c>
      <c r="J863" s="241">
        <f t="shared" si="83"/>
        <v>6300.02</v>
      </c>
      <c r="K863" s="267">
        <f>IF(J863=" "," ",IF(J863=0," ",J863/Currency!$C$11))</f>
        <v>6480.168689570048</v>
      </c>
      <c r="L863" s="70">
        <f>IF(J863=" "," ",IF(J863=0," ",$J863*VLOOKUP($L$9,Currency!$A$3:$C$8,3,0)))</f>
        <v>4143.114560042089</v>
      </c>
      <c r="M863" s="63">
        <f t="shared" si="86"/>
        <v>0.46</v>
      </c>
      <c r="N863" s="265">
        <f t="shared" si="84"/>
        <v>5766</v>
      </c>
      <c r="O863" s="37"/>
      <c r="P863" s="65" t="s">
        <v>479</v>
      </c>
      <c r="Q863" s="65" t="s">
        <v>479</v>
      </c>
      <c r="R863" s="65" t="s">
        <v>479</v>
      </c>
      <c r="S863" s="65" t="s">
        <v>479</v>
      </c>
      <c r="T863" s="65" t="s">
        <v>479</v>
      </c>
      <c r="U863" s="65" t="s">
        <v>479</v>
      </c>
    </row>
    <row r="864" spans="1:21" ht="25.5" customHeight="1">
      <c r="A864" s="61" t="str">
        <f t="shared" si="85"/>
        <v> </v>
      </c>
      <c r="B864" s="396" t="s">
        <v>2607</v>
      </c>
      <c r="C864" s="72" t="s">
        <v>2608</v>
      </c>
      <c r="D864" s="67" t="s">
        <v>1175</v>
      </c>
      <c r="E864" s="324" t="s">
        <v>1224</v>
      </c>
      <c r="F864" s="324" t="s">
        <v>836</v>
      </c>
      <c r="G864" s="74" t="s">
        <v>356</v>
      </c>
      <c r="H864" s="246">
        <v>8542</v>
      </c>
      <c r="I864" s="77">
        <v>0.41</v>
      </c>
      <c r="J864" s="241">
        <f t="shared" si="83"/>
        <v>5039.780000000001</v>
      </c>
      <c r="K864" s="267">
        <f>IF(J864=" "," ",IF(J864=0," ",J864/Currency!$C$11))</f>
        <v>5183.892203250361</v>
      </c>
      <c r="L864" s="70">
        <f>IF(J864=" "," ",IF(J864=0," ",$J864*VLOOKUP($L$9,Currency!$A$3:$C$8,3,0)))</f>
        <v>3314.3364461396823</v>
      </c>
      <c r="M864" s="63">
        <f t="shared" si="86"/>
        <v>0.46</v>
      </c>
      <c r="N864" s="265">
        <f t="shared" si="84"/>
        <v>4613</v>
      </c>
      <c r="O864" s="37"/>
      <c r="P864" s="65" t="s">
        <v>479</v>
      </c>
      <c r="Q864" s="65" t="s">
        <v>479</v>
      </c>
      <c r="R864" s="65" t="s">
        <v>479</v>
      </c>
      <c r="S864" s="65" t="s">
        <v>479</v>
      </c>
      <c r="T864" s="65" t="s">
        <v>479</v>
      </c>
      <c r="U864" s="65" t="s">
        <v>479</v>
      </c>
    </row>
    <row r="865" spans="1:21" ht="25.5" customHeight="1">
      <c r="A865" s="61" t="str">
        <f t="shared" si="85"/>
        <v> </v>
      </c>
      <c r="B865" s="396" t="s">
        <v>900</v>
      </c>
      <c r="C865" s="72" t="s">
        <v>622</v>
      </c>
      <c r="D865" s="67" t="s">
        <v>1175</v>
      </c>
      <c r="E865" s="324" t="s">
        <v>1224</v>
      </c>
      <c r="F865" s="324" t="s">
        <v>836</v>
      </c>
      <c r="G865" s="74" t="s">
        <v>356</v>
      </c>
      <c r="H865" s="246">
        <v>10678</v>
      </c>
      <c r="I865" s="77">
        <v>0.41</v>
      </c>
      <c r="J865" s="241">
        <f t="shared" si="83"/>
        <v>6300.02</v>
      </c>
      <c r="K865" s="267">
        <f>IF(J865=" "," ",IF(J865=0," ",J865/Currency!$C$11))</f>
        <v>6480.168689570048</v>
      </c>
      <c r="L865" s="70">
        <f>IF(J865=" "," ",IF(J865=0," ",$J865*VLOOKUP($L$9,Currency!$A$3:$C$8,3,0)))</f>
        <v>4143.114560042089</v>
      </c>
      <c r="M865" s="63">
        <f t="shared" si="86"/>
        <v>0.46</v>
      </c>
      <c r="N865" s="265">
        <f t="shared" si="84"/>
        <v>5766</v>
      </c>
      <c r="O865" s="37"/>
      <c r="P865" s="65" t="s">
        <v>479</v>
      </c>
      <c r="Q865" s="65" t="s">
        <v>479</v>
      </c>
      <c r="R865" s="65" t="s">
        <v>479</v>
      </c>
      <c r="S865" s="65" t="s">
        <v>479</v>
      </c>
      <c r="T865" s="65" t="s">
        <v>479</v>
      </c>
      <c r="U865" s="65" t="s">
        <v>479</v>
      </c>
    </row>
    <row r="866" spans="1:21" ht="25.5" customHeight="1">
      <c r="A866" s="61" t="str">
        <f t="shared" si="85"/>
        <v> </v>
      </c>
      <c r="B866" s="396" t="s">
        <v>2873</v>
      </c>
      <c r="C866" s="72" t="s">
        <v>623</v>
      </c>
      <c r="D866" s="67" t="s">
        <v>1175</v>
      </c>
      <c r="E866" s="324" t="s">
        <v>1224</v>
      </c>
      <c r="F866" s="324" t="s">
        <v>836</v>
      </c>
      <c r="G866" s="74" t="s">
        <v>356</v>
      </c>
      <c r="H866" s="246">
        <v>8542</v>
      </c>
      <c r="I866" s="77">
        <v>0.41</v>
      </c>
      <c r="J866" s="241">
        <f t="shared" si="83"/>
        <v>5039.780000000001</v>
      </c>
      <c r="K866" s="267">
        <f>IF(J866=" "," ",IF(J866=0," ",J866/Currency!$C$11))</f>
        <v>5183.892203250361</v>
      </c>
      <c r="L866" s="70">
        <f>IF(J866=" "," ",IF(J866=0," ",$J866*VLOOKUP($L$9,Currency!$A$3:$C$8,3,0)))</f>
        <v>3314.3364461396823</v>
      </c>
      <c r="M866" s="63">
        <f t="shared" si="86"/>
        <v>0.46</v>
      </c>
      <c r="N866" s="265">
        <f t="shared" si="84"/>
        <v>4613</v>
      </c>
      <c r="O866" s="37"/>
      <c r="P866" s="65" t="s">
        <v>479</v>
      </c>
      <c r="Q866" s="65" t="s">
        <v>479</v>
      </c>
      <c r="R866" s="65" t="s">
        <v>479</v>
      </c>
      <c r="S866" s="65" t="s">
        <v>479</v>
      </c>
      <c r="T866" s="65" t="s">
        <v>479</v>
      </c>
      <c r="U866" s="65" t="s">
        <v>479</v>
      </c>
    </row>
    <row r="867" spans="1:21" ht="25.5" customHeight="1">
      <c r="A867" s="61" t="str">
        <f t="shared" si="85"/>
        <v> </v>
      </c>
      <c r="B867" s="396" t="s">
        <v>1892</v>
      </c>
      <c r="C867" s="72" t="s">
        <v>1893</v>
      </c>
      <c r="D867" s="67" t="s">
        <v>1175</v>
      </c>
      <c r="E867" s="324" t="s">
        <v>1224</v>
      </c>
      <c r="F867" s="324" t="s">
        <v>836</v>
      </c>
      <c r="G867" s="74" t="s">
        <v>356</v>
      </c>
      <c r="H867" s="246">
        <v>3203</v>
      </c>
      <c r="I867" s="77">
        <v>0.41</v>
      </c>
      <c r="J867" s="241">
        <f t="shared" si="83"/>
        <v>1889.7700000000002</v>
      </c>
      <c r="K867" s="267">
        <f>IF(J867=" "," ",IF(J867=0," ",J867/Currency!$C$11))</f>
        <v>1943.8078584653367</v>
      </c>
      <c r="L867" s="70">
        <f>IF(J867=" "," ",IF(J867=0," ",$J867*VLOOKUP($L$9,Currency!$A$3:$C$8,3,0)))</f>
        <v>1242.7791661186375</v>
      </c>
      <c r="M867" s="63">
        <f t="shared" si="86"/>
        <v>0.46</v>
      </c>
      <c r="N867" s="265">
        <f t="shared" si="84"/>
        <v>1730</v>
      </c>
      <c r="O867" s="37"/>
      <c r="P867" s="65" t="s">
        <v>479</v>
      </c>
      <c r="Q867" s="65" t="s">
        <v>479</v>
      </c>
      <c r="R867" s="65" t="s">
        <v>479</v>
      </c>
      <c r="S867" s="65" t="s">
        <v>479</v>
      </c>
      <c r="T867" s="65" t="s">
        <v>479</v>
      </c>
      <c r="U867" s="65" t="s">
        <v>479</v>
      </c>
    </row>
    <row r="868" spans="1:21" ht="25.5" customHeight="1">
      <c r="A868" s="61" t="str">
        <f t="shared" si="85"/>
        <v> </v>
      </c>
      <c r="B868" s="396" t="s">
        <v>1894</v>
      </c>
      <c r="C868" s="72" t="s">
        <v>1895</v>
      </c>
      <c r="D868" s="67" t="s">
        <v>1175</v>
      </c>
      <c r="E868" s="324" t="s">
        <v>1224</v>
      </c>
      <c r="F868" s="324" t="s">
        <v>836</v>
      </c>
      <c r="G868" s="74" t="s">
        <v>356</v>
      </c>
      <c r="H868" s="246">
        <v>3203</v>
      </c>
      <c r="I868" s="77">
        <v>0.41</v>
      </c>
      <c r="J868" s="241">
        <f t="shared" si="83"/>
        <v>1889.7700000000002</v>
      </c>
      <c r="K868" s="267">
        <f>IF(J868=" "," ",IF(J868=0," ",J868/Currency!$C$11))</f>
        <v>1943.8078584653367</v>
      </c>
      <c r="L868" s="70">
        <f>IF(J868=" "," ",IF(J868=0," ",$J868*VLOOKUP($L$9,Currency!$A$3:$C$8,3,0)))</f>
        <v>1242.7791661186375</v>
      </c>
      <c r="M868" s="63">
        <f t="shared" si="86"/>
        <v>0.46</v>
      </c>
      <c r="N868" s="265">
        <f t="shared" si="84"/>
        <v>1730</v>
      </c>
      <c r="O868" s="37"/>
      <c r="P868" s="65" t="s">
        <v>479</v>
      </c>
      <c r="Q868" s="65" t="s">
        <v>479</v>
      </c>
      <c r="R868" s="65" t="s">
        <v>479</v>
      </c>
      <c r="S868" s="65" t="s">
        <v>479</v>
      </c>
      <c r="T868" s="65" t="s">
        <v>479</v>
      </c>
      <c r="U868" s="65" t="s">
        <v>479</v>
      </c>
    </row>
    <row r="869" spans="1:21" ht="25.5" customHeight="1">
      <c r="A869" s="61" t="str">
        <f t="shared" si="85"/>
        <v> </v>
      </c>
      <c r="B869" s="396" t="s">
        <v>2365</v>
      </c>
      <c r="C869" s="72" t="s">
        <v>2366</v>
      </c>
      <c r="D869" s="67" t="s">
        <v>1175</v>
      </c>
      <c r="E869" s="324" t="s">
        <v>1224</v>
      </c>
      <c r="F869" s="324" t="s">
        <v>836</v>
      </c>
      <c r="G869" s="74" t="s">
        <v>356</v>
      </c>
      <c r="H869" s="246">
        <v>6407</v>
      </c>
      <c r="I869" s="77">
        <v>0.41</v>
      </c>
      <c r="J869" s="241">
        <f t="shared" si="83"/>
        <v>3780.1300000000006</v>
      </c>
      <c r="K869" s="267">
        <f>IF(J869=" "," ",IF(J869=0," ",J869/Currency!$C$11))</f>
        <v>3888.222587944868</v>
      </c>
      <c r="L869" s="70">
        <f>IF(J869=" "," ",IF(J869=0," ",$J869*VLOOKUP($L$9,Currency!$A$3:$C$8,3,0)))</f>
        <v>2485.946336972248</v>
      </c>
      <c r="M869" s="63">
        <f t="shared" si="86"/>
        <v>0.46</v>
      </c>
      <c r="N869" s="265">
        <f t="shared" si="84"/>
        <v>3460</v>
      </c>
      <c r="O869" s="37"/>
      <c r="P869" s="65" t="s">
        <v>479</v>
      </c>
      <c r="Q869" s="65" t="s">
        <v>479</v>
      </c>
      <c r="R869" s="65" t="s">
        <v>479</v>
      </c>
      <c r="S869" s="65" t="s">
        <v>479</v>
      </c>
      <c r="T869" s="65" t="s">
        <v>479</v>
      </c>
      <c r="U869" s="65" t="s">
        <v>479</v>
      </c>
    </row>
    <row r="870" spans="1:21" ht="25.5" customHeight="1">
      <c r="A870" s="61" t="str">
        <f>IF(P870="X","C",IF(Q870="X","C",IF(R870="X","C",IF(S870="X","C",IF(T870="X","C",IF(U870="X","C"," "))))))</f>
        <v> </v>
      </c>
      <c r="B870" s="396" t="s">
        <v>2367</v>
      </c>
      <c r="C870" s="72" t="s">
        <v>2368</v>
      </c>
      <c r="D870" s="67" t="s">
        <v>1175</v>
      </c>
      <c r="E870" s="324" t="s">
        <v>1224</v>
      </c>
      <c r="F870" s="324" t="s">
        <v>836</v>
      </c>
      <c r="G870" s="74" t="s">
        <v>356</v>
      </c>
      <c r="H870" s="246">
        <v>5766</v>
      </c>
      <c r="I870" s="77">
        <v>0.41</v>
      </c>
      <c r="J870" s="241">
        <f t="shared" si="83"/>
        <v>3401.9400000000005</v>
      </c>
      <c r="K870" s="267">
        <f>IF(J870=" "," ",IF(J870=0," ",J870/Currency!$C$11))</f>
        <v>3499.2182678461227</v>
      </c>
      <c r="L870" s="70">
        <f>IF(J870=" "," ",IF(J870=0," ",$J870*VLOOKUP($L$9,Currency!$A$3:$C$8,3,0)))</f>
        <v>2237.2353018545314</v>
      </c>
      <c r="M870" s="63">
        <f t="shared" si="86"/>
        <v>0.46</v>
      </c>
      <c r="N870" s="265">
        <f t="shared" si="84"/>
        <v>3114</v>
      </c>
      <c r="O870" s="37"/>
      <c r="P870" s="65" t="s">
        <v>479</v>
      </c>
      <c r="Q870" s="65" t="s">
        <v>479</v>
      </c>
      <c r="R870" s="65" t="s">
        <v>479</v>
      </c>
      <c r="S870" s="65" t="s">
        <v>479</v>
      </c>
      <c r="T870" s="65" t="s">
        <v>479</v>
      </c>
      <c r="U870" s="65" t="s">
        <v>479</v>
      </c>
    </row>
    <row r="871" spans="1:21" ht="25.5" customHeight="1">
      <c r="A871" s="61" t="str">
        <f>IF(P871="X","C",IF(Q871="X","C",IF(R871="X","C",IF(S871="X","C",IF(T871="X","C",IF(U871="X","C"," "))))))</f>
        <v> </v>
      </c>
      <c r="B871" s="396" t="s">
        <v>1896</v>
      </c>
      <c r="C871" s="72" t="s">
        <v>1897</v>
      </c>
      <c r="D871" s="67" t="s">
        <v>1175</v>
      </c>
      <c r="E871" s="324" t="s">
        <v>1224</v>
      </c>
      <c r="F871" s="324" t="s">
        <v>836</v>
      </c>
      <c r="G871" s="74" t="s">
        <v>356</v>
      </c>
      <c r="H871" s="246">
        <v>3203</v>
      </c>
      <c r="I871" s="77">
        <v>0.41</v>
      </c>
      <c r="J871" s="241">
        <f t="shared" si="83"/>
        <v>1889.7700000000002</v>
      </c>
      <c r="K871" s="267">
        <f>IF(J871=" "," ",IF(J871=0," ",J871/Currency!$C$11))</f>
        <v>1943.8078584653367</v>
      </c>
      <c r="L871" s="70">
        <f>IF(J871=" "," ",IF(J871=0," ",$J871*VLOOKUP($L$9,Currency!$A$3:$C$8,3,0)))</f>
        <v>1242.7791661186375</v>
      </c>
      <c r="M871" s="63">
        <f t="shared" si="86"/>
        <v>0.46</v>
      </c>
      <c r="N871" s="265">
        <f t="shared" si="84"/>
        <v>1730</v>
      </c>
      <c r="O871" s="37"/>
      <c r="P871" s="65" t="s">
        <v>479</v>
      </c>
      <c r="Q871" s="65" t="s">
        <v>479</v>
      </c>
      <c r="R871" s="65" t="s">
        <v>479</v>
      </c>
      <c r="S871" s="65" t="s">
        <v>479</v>
      </c>
      <c r="T871" s="65" t="s">
        <v>479</v>
      </c>
      <c r="U871" s="65" t="s">
        <v>479</v>
      </c>
    </row>
    <row r="872" spans="1:21" ht="25.5" customHeight="1">
      <c r="A872" s="61" t="str">
        <f>IF(P872="X","C",IF(Q872="X","C",IF(R872="X","C",IF(S872="X","C",IF(T872="X","C",IF(U872="X","C"," "))))))</f>
        <v> </v>
      </c>
      <c r="B872" s="396" t="s">
        <v>2369</v>
      </c>
      <c r="C872" s="72" t="s">
        <v>2370</v>
      </c>
      <c r="D872" s="67" t="s">
        <v>1175</v>
      </c>
      <c r="E872" s="324" t="s">
        <v>1224</v>
      </c>
      <c r="F872" s="324" t="s">
        <v>836</v>
      </c>
      <c r="G872" s="74" t="s">
        <v>356</v>
      </c>
      <c r="H872" s="246">
        <v>8542</v>
      </c>
      <c r="I872" s="77">
        <v>0.41</v>
      </c>
      <c r="J872" s="241">
        <f t="shared" si="83"/>
        <v>5039.780000000001</v>
      </c>
      <c r="K872" s="267">
        <f>IF(J872=" "," ",IF(J872=0," ",J872/Currency!$C$11))</f>
        <v>5183.892203250361</v>
      </c>
      <c r="L872" s="70">
        <f>IF(J872=" "," ",IF(J872=0," ",$J872*VLOOKUP($L$9,Currency!$A$3:$C$8,3,0)))</f>
        <v>3314.3364461396823</v>
      </c>
      <c r="M872" s="63">
        <f t="shared" si="86"/>
        <v>0.46</v>
      </c>
      <c r="N872" s="265">
        <f t="shared" si="84"/>
        <v>4613</v>
      </c>
      <c r="O872" s="37"/>
      <c r="P872" s="65" t="s">
        <v>479</v>
      </c>
      <c r="Q872" s="65" t="s">
        <v>479</v>
      </c>
      <c r="R872" s="65" t="s">
        <v>479</v>
      </c>
      <c r="S872" s="65" t="s">
        <v>479</v>
      </c>
      <c r="T872" s="65" t="s">
        <v>479</v>
      </c>
      <c r="U872" s="65" t="s">
        <v>479</v>
      </c>
    </row>
    <row r="873" spans="1:21" ht="25.5" customHeight="1">
      <c r="A873" s="61" t="str">
        <f t="shared" si="85"/>
        <v> </v>
      </c>
      <c r="B873" s="396" t="s">
        <v>2371</v>
      </c>
      <c r="C873" s="72" t="s">
        <v>2372</v>
      </c>
      <c r="D873" s="67" t="s">
        <v>1175</v>
      </c>
      <c r="E873" s="324" t="s">
        <v>1224</v>
      </c>
      <c r="F873" s="324" t="s">
        <v>836</v>
      </c>
      <c r="G873" s="74" t="s">
        <v>356</v>
      </c>
      <c r="H873" s="246">
        <v>6407</v>
      </c>
      <c r="I873" s="77">
        <v>0.41</v>
      </c>
      <c r="J873" s="241">
        <f t="shared" si="83"/>
        <v>3780.1300000000006</v>
      </c>
      <c r="K873" s="267">
        <f>IF(J873=" "," ",IF(J873=0," ",J873/Currency!$C$11))</f>
        <v>3888.222587944868</v>
      </c>
      <c r="L873" s="70">
        <f>IF(J873=" "," ",IF(J873=0," ",$J873*VLOOKUP($L$9,Currency!$A$3:$C$8,3,0)))</f>
        <v>2485.946336972248</v>
      </c>
      <c r="M873" s="63">
        <f t="shared" si="86"/>
        <v>0.46</v>
      </c>
      <c r="N873" s="265">
        <f t="shared" si="84"/>
        <v>3460</v>
      </c>
      <c r="O873" s="37"/>
      <c r="P873" s="65" t="s">
        <v>479</v>
      </c>
      <c r="Q873" s="65" t="s">
        <v>479</v>
      </c>
      <c r="R873" s="65" t="s">
        <v>479</v>
      </c>
      <c r="S873" s="65" t="s">
        <v>479</v>
      </c>
      <c r="T873" s="65" t="s">
        <v>479</v>
      </c>
      <c r="U873" s="65" t="s">
        <v>479</v>
      </c>
    </row>
    <row r="874" spans="1:21" ht="25.5" customHeight="1">
      <c r="A874" s="61" t="str">
        <f aca="true" t="shared" si="87" ref="A874:A893">IF(P874="X","C",IF(Q874="X","C",IF(R874="X","C",IF(S874="X","C",IF(T874="X","C",IF(U874="X","C"," "))))))</f>
        <v> </v>
      </c>
      <c r="B874" s="396" t="s">
        <v>1898</v>
      </c>
      <c r="C874" s="72" t="s">
        <v>1899</v>
      </c>
      <c r="D874" s="67" t="s">
        <v>1175</v>
      </c>
      <c r="E874" s="324" t="s">
        <v>1224</v>
      </c>
      <c r="F874" s="324" t="s">
        <v>836</v>
      </c>
      <c r="G874" s="74" t="s">
        <v>356</v>
      </c>
      <c r="H874" s="246">
        <v>3203</v>
      </c>
      <c r="I874" s="77">
        <v>0.41</v>
      </c>
      <c r="J874" s="241">
        <f>IF(H874=" "," ",IF(H874=0," ",H874*(1-I874)))</f>
        <v>1889.7700000000002</v>
      </c>
      <c r="K874" s="267">
        <f>IF(J874=" "," ",IF(J874=0," ",J874/Currency!$C$11))</f>
        <v>1943.8078584653367</v>
      </c>
      <c r="L874" s="70">
        <f>IF(J874=" "," ",IF(J874=0," ",$J874*VLOOKUP($L$9,Currency!$A$3:$C$8,3,0)))</f>
        <v>1242.7791661186375</v>
      </c>
      <c r="M874" s="63">
        <f t="shared" si="86"/>
        <v>0.46</v>
      </c>
      <c r="N874" s="265">
        <f>IF(M874=" "," ",IF(M874=0," ",ROUND(H874*(1-M874),0)))</f>
        <v>1730</v>
      </c>
      <c r="O874" s="37"/>
      <c r="P874" s="65" t="s">
        <v>479</v>
      </c>
      <c r="Q874" s="65" t="s">
        <v>479</v>
      </c>
      <c r="R874" s="65" t="s">
        <v>479</v>
      </c>
      <c r="S874" s="65" t="s">
        <v>479</v>
      </c>
      <c r="T874" s="65" t="s">
        <v>479</v>
      </c>
      <c r="U874" s="65" t="s">
        <v>479</v>
      </c>
    </row>
    <row r="875" spans="1:21" ht="25.5" customHeight="1">
      <c r="A875" s="61" t="str">
        <f t="shared" si="87"/>
        <v> </v>
      </c>
      <c r="B875" s="396" t="s">
        <v>1900</v>
      </c>
      <c r="C875" s="72" t="s">
        <v>1901</v>
      </c>
      <c r="D875" s="67" t="s">
        <v>1175</v>
      </c>
      <c r="E875" s="324" t="s">
        <v>1224</v>
      </c>
      <c r="F875" s="324" t="s">
        <v>836</v>
      </c>
      <c r="G875" s="74" t="s">
        <v>356</v>
      </c>
      <c r="H875" s="246">
        <v>3203</v>
      </c>
      <c r="I875" s="77">
        <v>0.41</v>
      </c>
      <c r="J875" s="241">
        <f>IF(H875=" "," ",IF(H875=0," ",H875*(1-I875)))</f>
        <v>1889.7700000000002</v>
      </c>
      <c r="K875" s="267">
        <f>IF(J875=" "," ",IF(J875=0," ",J875/Currency!$C$11))</f>
        <v>1943.8078584653367</v>
      </c>
      <c r="L875" s="70">
        <f>IF(J875=" "," ",IF(J875=0," ",$J875*VLOOKUP($L$9,Currency!$A$3:$C$8,3,0)))</f>
        <v>1242.7791661186375</v>
      </c>
      <c r="M875" s="63">
        <f t="shared" si="86"/>
        <v>0.46</v>
      </c>
      <c r="N875" s="265">
        <f>IF(M875=" "," ",IF(M875=0," ",ROUND(H875*(1-M875),0)))</f>
        <v>1730</v>
      </c>
      <c r="O875" s="37"/>
      <c r="P875" s="65" t="s">
        <v>479</v>
      </c>
      <c r="Q875" s="65" t="s">
        <v>479</v>
      </c>
      <c r="R875" s="65" t="s">
        <v>479</v>
      </c>
      <c r="S875" s="65" t="s">
        <v>479</v>
      </c>
      <c r="T875" s="65" t="s">
        <v>479</v>
      </c>
      <c r="U875" s="65" t="s">
        <v>479</v>
      </c>
    </row>
    <row r="876" spans="1:21" ht="25.5" customHeight="1">
      <c r="A876" s="61" t="str">
        <f t="shared" si="87"/>
        <v> </v>
      </c>
      <c r="B876" s="396" t="s">
        <v>992</v>
      </c>
      <c r="C876" s="72" t="s">
        <v>993</v>
      </c>
      <c r="D876" s="67" t="s">
        <v>1175</v>
      </c>
      <c r="E876" s="324" t="s">
        <v>1224</v>
      </c>
      <c r="F876" s="324" t="s">
        <v>836</v>
      </c>
      <c r="G876" s="74" t="s">
        <v>356</v>
      </c>
      <c r="H876" s="246">
        <v>2136</v>
      </c>
      <c r="I876" s="77">
        <v>0.41</v>
      </c>
      <c r="J876" s="241">
        <f>IF(H876=" "," ",IF(H876=0," ",H876*(1-I876)))</f>
        <v>1260.2400000000002</v>
      </c>
      <c r="K876" s="267">
        <f>IF(J876=" "," ",IF(J876=0," ",J876/Currency!$C$11))</f>
        <v>1296.2764863196876</v>
      </c>
      <c r="L876" s="70">
        <f>IF(J876=" "," ",IF(J876=0," ",$J876*VLOOKUP($L$9,Currency!$A$3:$C$8,3,0)))</f>
        <v>828.7781139024071</v>
      </c>
      <c r="M876" s="63">
        <f t="shared" si="86"/>
        <v>0.46</v>
      </c>
      <c r="N876" s="265">
        <f>IF(M876=" "," ",IF(M876=0," ",ROUND(H876*(1-M876),0)))</f>
        <v>1153</v>
      </c>
      <c r="O876" s="37"/>
      <c r="P876" s="65" t="s">
        <v>479</v>
      </c>
      <c r="Q876" s="65" t="s">
        <v>479</v>
      </c>
      <c r="R876" s="65" t="s">
        <v>479</v>
      </c>
      <c r="S876" s="65" t="s">
        <v>479</v>
      </c>
      <c r="T876" s="65" t="s">
        <v>479</v>
      </c>
      <c r="U876" s="65" t="s">
        <v>479</v>
      </c>
    </row>
    <row r="877" spans="1:21" ht="25.5" customHeight="1">
      <c r="A877" s="61" t="str">
        <f t="shared" si="87"/>
        <v> </v>
      </c>
      <c r="B877" s="396" t="s">
        <v>994</v>
      </c>
      <c r="C877" s="72" t="s">
        <v>995</v>
      </c>
      <c r="D877" s="67" t="s">
        <v>1175</v>
      </c>
      <c r="E877" s="324" t="s">
        <v>1224</v>
      </c>
      <c r="F877" s="324" t="s">
        <v>836</v>
      </c>
      <c r="G877" s="74" t="s">
        <v>356</v>
      </c>
      <c r="H877" s="246">
        <v>4271</v>
      </c>
      <c r="I877" s="77">
        <v>0.41</v>
      </c>
      <c r="J877" s="241">
        <f>IF(H877=" "," ",IF(H877=0," ",H877*(1-I877)))</f>
        <v>2519.8900000000003</v>
      </c>
      <c r="K877" s="267">
        <f>IF(J877=" "," ",IF(J877=0," ",J877/Currency!$C$11))</f>
        <v>2591.9461016251803</v>
      </c>
      <c r="L877" s="70">
        <f>IF(J877=" "," ",IF(J877=0," ",$J877*VLOOKUP($L$9,Currency!$A$3:$C$8,3,0)))</f>
        <v>1657.1682230698411</v>
      </c>
      <c r="M877" s="63">
        <f t="shared" si="86"/>
        <v>0.46</v>
      </c>
      <c r="N877" s="265">
        <f>IF(M877=" "," ",IF(M877=0," ",ROUND(H877*(1-M877),0)))</f>
        <v>2306</v>
      </c>
      <c r="O877" s="37"/>
      <c r="P877" s="65" t="s">
        <v>479</v>
      </c>
      <c r="Q877" s="65" t="s">
        <v>479</v>
      </c>
      <c r="R877" s="65" t="s">
        <v>479</v>
      </c>
      <c r="S877" s="65" t="s">
        <v>479</v>
      </c>
      <c r="T877" s="65" t="s">
        <v>479</v>
      </c>
      <c r="U877" s="65" t="s">
        <v>479</v>
      </c>
    </row>
    <row r="878" spans="1:21" ht="25.5" customHeight="1">
      <c r="A878" s="61" t="str">
        <f t="shared" si="87"/>
        <v> </v>
      </c>
      <c r="B878" s="396" t="s">
        <v>996</v>
      </c>
      <c r="C878" s="72" t="s">
        <v>997</v>
      </c>
      <c r="D878" s="67" t="s">
        <v>1175</v>
      </c>
      <c r="E878" s="324" t="s">
        <v>1224</v>
      </c>
      <c r="F878" s="324" t="s">
        <v>836</v>
      </c>
      <c r="G878" s="74" t="s">
        <v>356</v>
      </c>
      <c r="H878" s="246">
        <v>10678</v>
      </c>
      <c r="I878" s="77">
        <v>0.41</v>
      </c>
      <c r="J878" s="241">
        <f>IF(H878=" "," ",IF(H878=0," ",H878*(1-I878)))</f>
        <v>6300.02</v>
      </c>
      <c r="K878" s="267">
        <f>IF(J878=" "," ",IF(J878=0," ",J878/Currency!$C$11))</f>
        <v>6480.168689570048</v>
      </c>
      <c r="L878" s="70">
        <f>IF(J878=" "," ",IF(J878=0," ",$J878*VLOOKUP($L$9,Currency!$A$3:$C$8,3,0)))</f>
        <v>4143.114560042089</v>
      </c>
      <c r="M878" s="63">
        <f t="shared" si="86"/>
        <v>0.46</v>
      </c>
      <c r="N878" s="265">
        <f>IF(M878=" "," ",IF(M878=0," ",ROUND(H878*(1-M878),0)))</f>
        <v>5766</v>
      </c>
      <c r="O878" s="37"/>
      <c r="P878" s="65" t="s">
        <v>479</v>
      </c>
      <c r="Q878" s="65" t="s">
        <v>479</v>
      </c>
      <c r="R878" s="65" t="s">
        <v>479</v>
      </c>
      <c r="S878" s="65" t="s">
        <v>479</v>
      </c>
      <c r="T878" s="65" t="s">
        <v>479</v>
      </c>
      <c r="U878" s="65" t="s">
        <v>479</v>
      </c>
    </row>
    <row r="879" spans="1:21" ht="25.5" customHeight="1">
      <c r="A879" s="61" t="str">
        <f t="shared" si="87"/>
        <v> </v>
      </c>
      <c r="B879" s="396" t="s">
        <v>1054</v>
      </c>
      <c r="C879" s="72" t="s">
        <v>792</v>
      </c>
      <c r="D879" s="67" t="s">
        <v>1175</v>
      </c>
      <c r="E879" s="324" t="s">
        <v>1224</v>
      </c>
      <c r="F879" s="324" t="s">
        <v>836</v>
      </c>
      <c r="G879" s="74" t="s">
        <v>356</v>
      </c>
      <c r="H879" s="246">
        <v>5695</v>
      </c>
      <c r="I879" s="77">
        <v>0.41</v>
      </c>
      <c r="J879" s="241">
        <f aca="true" t="shared" si="88" ref="J879:J887">IF(H879=" "," ",IF(H879=0," ",H879*(1-I879)))</f>
        <v>3360.0500000000006</v>
      </c>
      <c r="K879" s="267">
        <f>IF(J879=" "," ",IF(J879=0," ",J879/Currency!$C$11))</f>
        <v>3456.1304258383057</v>
      </c>
      <c r="L879" s="70">
        <f>IF(J879=" "," ",IF(J879=0," ",$J879*VLOOKUP($L$9,Currency!$A$3:$C$8,3,0)))</f>
        <v>2209.686965671446</v>
      </c>
      <c r="M879" s="63">
        <f t="shared" si="86"/>
        <v>0.46</v>
      </c>
      <c r="N879" s="265">
        <f aca="true" t="shared" si="89" ref="N879:N887">IF(M879=" "," ",IF(M879=0," ",ROUND(H879*(1-M879),0)))</f>
        <v>3075</v>
      </c>
      <c r="O879" s="37"/>
      <c r="P879" s="65" t="s">
        <v>479</v>
      </c>
      <c r="Q879" s="65" t="s">
        <v>479</v>
      </c>
      <c r="R879" s="65" t="s">
        <v>479</v>
      </c>
      <c r="S879" s="65" t="s">
        <v>479</v>
      </c>
      <c r="T879" s="65" t="s">
        <v>479</v>
      </c>
      <c r="U879" s="65" t="s">
        <v>479</v>
      </c>
    </row>
    <row r="880" spans="1:21" ht="25.5" customHeight="1">
      <c r="A880" s="61" t="str">
        <f t="shared" si="87"/>
        <v> </v>
      </c>
      <c r="B880" s="396" t="s">
        <v>1055</v>
      </c>
      <c r="C880" s="72" t="s">
        <v>793</v>
      </c>
      <c r="D880" s="67" t="s">
        <v>1175</v>
      </c>
      <c r="E880" s="324" t="s">
        <v>1224</v>
      </c>
      <c r="F880" s="324" t="s">
        <v>836</v>
      </c>
      <c r="G880" s="74" t="s">
        <v>356</v>
      </c>
      <c r="H880" s="246">
        <v>4271</v>
      </c>
      <c r="I880" s="77">
        <v>0.41</v>
      </c>
      <c r="J880" s="241">
        <f t="shared" si="88"/>
        <v>2519.8900000000003</v>
      </c>
      <c r="K880" s="267">
        <f>IF(J880=" "," ",IF(J880=0," ",J880/Currency!$C$11))</f>
        <v>2591.9461016251803</v>
      </c>
      <c r="L880" s="70">
        <f>IF(J880=" "," ",IF(J880=0," ",$J880*VLOOKUP($L$9,Currency!$A$3:$C$8,3,0)))</f>
        <v>1657.1682230698411</v>
      </c>
      <c r="M880" s="63">
        <f t="shared" si="86"/>
        <v>0.46</v>
      </c>
      <c r="N880" s="265">
        <f t="shared" si="89"/>
        <v>2306</v>
      </c>
      <c r="O880" s="37"/>
      <c r="P880" s="65" t="s">
        <v>479</v>
      </c>
      <c r="Q880" s="65" t="s">
        <v>479</v>
      </c>
      <c r="R880" s="65" t="s">
        <v>479</v>
      </c>
      <c r="S880" s="65" t="s">
        <v>479</v>
      </c>
      <c r="T880" s="65" t="s">
        <v>479</v>
      </c>
      <c r="U880" s="65" t="s">
        <v>479</v>
      </c>
    </row>
    <row r="881" spans="1:21" ht="25.5" customHeight="1">
      <c r="A881" s="61" t="str">
        <f t="shared" si="87"/>
        <v> </v>
      </c>
      <c r="B881" s="396" t="s">
        <v>940</v>
      </c>
      <c r="C881" s="72" t="s">
        <v>941</v>
      </c>
      <c r="D881" s="67" t="s">
        <v>1175</v>
      </c>
      <c r="E881" s="324" t="s">
        <v>1224</v>
      </c>
      <c r="F881" s="324" t="s">
        <v>836</v>
      </c>
      <c r="G881" s="74" t="s">
        <v>356</v>
      </c>
      <c r="H881" s="246">
        <v>5695</v>
      </c>
      <c r="I881" s="77">
        <v>0.41</v>
      </c>
      <c r="J881" s="241">
        <f t="shared" si="88"/>
        <v>3360.0500000000006</v>
      </c>
      <c r="K881" s="267">
        <f>IF(J881=" "," ",IF(J881=0," ",J881/Currency!$C$11))</f>
        <v>3456.1304258383057</v>
      </c>
      <c r="L881" s="70">
        <f>IF(J881=" "," ",IF(J881=0," ",$J881*VLOOKUP($L$9,Currency!$A$3:$C$8,3,0)))</f>
        <v>2209.686965671446</v>
      </c>
      <c r="M881" s="63">
        <f t="shared" si="86"/>
        <v>0.46</v>
      </c>
      <c r="N881" s="265">
        <f t="shared" si="89"/>
        <v>3075</v>
      </c>
      <c r="O881" s="37"/>
      <c r="P881" s="65" t="s">
        <v>479</v>
      </c>
      <c r="Q881" s="65" t="s">
        <v>479</v>
      </c>
      <c r="R881" s="65" t="s">
        <v>479</v>
      </c>
      <c r="S881" s="65" t="s">
        <v>479</v>
      </c>
      <c r="T881" s="65" t="s">
        <v>479</v>
      </c>
      <c r="U881" s="65" t="s">
        <v>479</v>
      </c>
    </row>
    <row r="882" spans="1:21" ht="25.5" customHeight="1">
      <c r="A882" s="61" t="str">
        <f t="shared" si="87"/>
        <v> </v>
      </c>
      <c r="B882" s="396" t="s">
        <v>938</v>
      </c>
      <c r="C882" s="72" t="s">
        <v>939</v>
      </c>
      <c r="D882" s="67" t="s">
        <v>1175</v>
      </c>
      <c r="E882" s="324" t="s">
        <v>1224</v>
      </c>
      <c r="F882" s="324" t="s">
        <v>836</v>
      </c>
      <c r="G882" s="74" t="s">
        <v>356</v>
      </c>
      <c r="H882" s="246">
        <v>4271</v>
      </c>
      <c r="I882" s="77">
        <v>0.41</v>
      </c>
      <c r="J882" s="241">
        <f t="shared" si="88"/>
        <v>2519.8900000000003</v>
      </c>
      <c r="K882" s="267">
        <f>IF(J882=" "," ",IF(J882=0," ",J882/Currency!$C$11))</f>
        <v>2591.9461016251803</v>
      </c>
      <c r="L882" s="70">
        <f>IF(J882=" "," ",IF(J882=0," ",$J882*VLOOKUP($L$9,Currency!$A$3:$C$8,3,0)))</f>
        <v>1657.1682230698411</v>
      </c>
      <c r="M882" s="63">
        <f t="shared" si="86"/>
        <v>0.46</v>
      </c>
      <c r="N882" s="265">
        <f t="shared" si="89"/>
        <v>2306</v>
      </c>
      <c r="O882" s="37"/>
      <c r="P882" s="65" t="s">
        <v>479</v>
      </c>
      <c r="Q882" s="65" t="s">
        <v>479</v>
      </c>
      <c r="R882" s="65" t="s">
        <v>479</v>
      </c>
      <c r="S882" s="65" t="s">
        <v>479</v>
      </c>
      <c r="T882" s="65" t="s">
        <v>479</v>
      </c>
      <c r="U882" s="65" t="s">
        <v>479</v>
      </c>
    </row>
    <row r="883" spans="1:21" ht="25.5" customHeight="1">
      <c r="A883" s="61" t="str">
        <f t="shared" si="87"/>
        <v> </v>
      </c>
      <c r="B883" s="396" t="s">
        <v>605</v>
      </c>
      <c r="C883" s="72" t="s">
        <v>606</v>
      </c>
      <c r="D883" s="67" t="s">
        <v>1175</v>
      </c>
      <c r="E883" s="324" t="s">
        <v>1224</v>
      </c>
      <c r="F883" s="324" t="s">
        <v>836</v>
      </c>
      <c r="G883" s="74" t="s">
        <v>356</v>
      </c>
      <c r="H883" s="246">
        <v>7119</v>
      </c>
      <c r="I883" s="77">
        <v>0.41</v>
      </c>
      <c r="J883" s="241">
        <f t="shared" si="88"/>
        <v>4200.210000000001</v>
      </c>
      <c r="K883" s="267">
        <f>IF(J883=" "," ",IF(J883=0," ",J883/Currency!$C$11))</f>
        <v>4320.314750051431</v>
      </c>
      <c r="L883" s="70">
        <f>IF(J883=" "," ",IF(J883=0," ",$J883*VLOOKUP($L$9,Currency!$A$3:$C$8,3,0)))</f>
        <v>2762.2057082730507</v>
      </c>
      <c r="M883" s="63">
        <f t="shared" si="86"/>
        <v>0.46</v>
      </c>
      <c r="N883" s="265">
        <f t="shared" si="89"/>
        <v>3844</v>
      </c>
      <c r="O883" s="37"/>
      <c r="P883" s="65" t="s">
        <v>479</v>
      </c>
      <c r="Q883" s="65" t="s">
        <v>479</v>
      </c>
      <c r="R883" s="65" t="s">
        <v>479</v>
      </c>
      <c r="S883" s="65" t="s">
        <v>479</v>
      </c>
      <c r="T883" s="65" t="s">
        <v>479</v>
      </c>
      <c r="U883" s="65" t="s">
        <v>479</v>
      </c>
    </row>
    <row r="884" spans="1:21" ht="25.5" customHeight="1">
      <c r="A884" s="61" t="str">
        <f t="shared" si="87"/>
        <v> </v>
      </c>
      <c r="B884" s="396" t="s">
        <v>607</v>
      </c>
      <c r="C884" s="72" t="s">
        <v>608</v>
      </c>
      <c r="D884" s="67" t="s">
        <v>1175</v>
      </c>
      <c r="E884" s="324" t="s">
        <v>1224</v>
      </c>
      <c r="F884" s="324" t="s">
        <v>836</v>
      </c>
      <c r="G884" s="74" t="s">
        <v>356</v>
      </c>
      <c r="H884" s="246">
        <v>5695</v>
      </c>
      <c r="I884" s="77">
        <v>0.41</v>
      </c>
      <c r="J884" s="241">
        <f t="shared" si="88"/>
        <v>3360.0500000000006</v>
      </c>
      <c r="K884" s="267">
        <f>IF(J884=" "," ",IF(J884=0," ",J884/Currency!$C$11))</f>
        <v>3456.1304258383057</v>
      </c>
      <c r="L884" s="70">
        <f>IF(J884=" "," ",IF(J884=0," ",$J884*VLOOKUP($L$9,Currency!$A$3:$C$8,3,0)))</f>
        <v>2209.686965671446</v>
      </c>
      <c r="M884" s="63">
        <f t="shared" si="86"/>
        <v>0.46</v>
      </c>
      <c r="N884" s="265">
        <f t="shared" si="89"/>
        <v>3075</v>
      </c>
      <c r="O884" s="37"/>
      <c r="P884" s="65" t="s">
        <v>479</v>
      </c>
      <c r="Q884" s="65" t="s">
        <v>479</v>
      </c>
      <c r="R884" s="65" t="s">
        <v>479</v>
      </c>
      <c r="S884" s="65" t="s">
        <v>479</v>
      </c>
      <c r="T884" s="65" t="s">
        <v>479</v>
      </c>
      <c r="U884" s="65" t="s">
        <v>479</v>
      </c>
    </row>
    <row r="885" spans="1:21" ht="25.5" customHeight="1">
      <c r="A885" s="61" t="str">
        <f t="shared" si="87"/>
        <v> </v>
      </c>
      <c r="B885" s="396" t="s">
        <v>2874</v>
      </c>
      <c r="C885" s="72" t="s">
        <v>1768</v>
      </c>
      <c r="D885" s="67" t="s">
        <v>1175</v>
      </c>
      <c r="E885" s="324" t="s">
        <v>1224</v>
      </c>
      <c r="F885" s="324" t="s">
        <v>836</v>
      </c>
      <c r="G885" s="74" t="s">
        <v>356</v>
      </c>
      <c r="H885" s="246">
        <v>7119</v>
      </c>
      <c r="I885" s="77">
        <v>0.41</v>
      </c>
      <c r="J885" s="241">
        <f t="shared" si="88"/>
        <v>4200.210000000001</v>
      </c>
      <c r="K885" s="267">
        <f>IF(J885=" "," ",IF(J885=0," ",J885/Currency!$C$11))</f>
        <v>4320.314750051431</v>
      </c>
      <c r="L885" s="70">
        <f>IF(J885=" "," ",IF(J885=0," ",$J885*VLOOKUP($L$9,Currency!$A$3:$C$8,3,0)))</f>
        <v>2762.2057082730507</v>
      </c>
      <c r="M885" s="63">
        <f t="shared" si="86"/>
        <v>0.46</v>
      </c>
      <c r="N885" s="265">
        <f t="shared" si="89"/>
        <v>3844</v>
      </c>
      <c r="O885" s="37"/>
      <c r="P885" s="65" t="s">
        <v>479</v>
      </c>
      <c r="Q885" s="65" t="s">
        <v>479</v>
      </c>
      <c r="R885" s="65" t="s">
        <v>479</v>
      </c>
      <c r="S885" s="65" t="s">
        <v>479</v>
      </c>
      <c r="T885" s="65" t="s">
        <v>479</v>
      </c>
      <c r="U885" s="65" t="s">
        <v>479</v>
      </c>
    </row>
    <row r="886" spans="1:21" ht="25.5" customHeight="1">
      <c r="A886" s="61" t="str">
        <f t="shared" si="87"/>
        <v> </v>
      </c>
      <c r="B886" s="396" t="s">
        <v>2875</v>
      </c>
      <c r="C886" s="72" t="s">
        <v>1769</v>
      </c>
      <c r="D886" s="67" t="s">
        <v>1175</v>
      </c>
      <c r="E886" s="324" t="s">
        <v>1224</v>
      </c>
      <c r="F886" s="324" t="s">
        <v>836</v>
      </c>
      <c r="G886" s="74" t="s">
        <v>356</v>
      </c>
      <c r="H886" s="246">
        <v>5695</v>
      </c>
      <c r="I886" s="77">
        <v>0.41</v>
      </c>
      <c r="J886" s="241">
        <f t="shared" si="88"/>
        <v>3360.0500000000006</v>
      </c>
      <c r="K886" s="267">
        <f>IF(J886=" "," ",IF(J886=0," ",J886/Currency!$C$11))</f>
        <v>3456.1304258383057</v>
      </c>
      <c r="L886" s="70">
        <f>IF(J886=" "," ",IF(J886=0," ",$J886*VLOOKUP($L$9,Currency!$A$3:$C$8,3,0)))</f>
        <v>2209.686965671446</v>
      </c>
      <c r="M886" s="63">
        <f t="shared" si="86"/>
        <v>0.46</v>
      </c>
      <c r="N886" s="265">
        <f t="shared" si="89"/>
        <v>3075</v>
      </c>
      <c r="O886" s="37"/>
      <c r="P886" s="65" t="s">
        <v>479</v>
      </c>
      <c r="Q886" s="65" t="s">
        <v>479</v>
      </c>
      <c r="R886" s="65" t="s">
        <v>479</v>
      </c>
      <c r="S886" s="65" t="s">
        <v>479</v>
      </c>
      <c r="T886" s="65" t="s">
        <v>479</v>
      </c>
      <c r="U886" s="65" t="s">
        <v>479</v>
      </c>
    </row>
    <row r="887" spans="1:21" ht="25.5" customHeight="1">
      <c r="A887" s="61" t="str">
        <f t="shared" si="87"/>
        <v> </v>
      </c>
      <c r="B887" s="396" t="s">
        <v>1902</v>
      </c>
      <c r="C887" s="72" t="s">
        <v>1903</v>
      </c>
      <c r="D887" s="67" t="s">
        <v>1175</v>
      </c>
      <c r="E887" s="324" t="s">
        <v>1224</v>
      </c>
      <c r="F887" s="324" t="s">
        <v>836</v>
      </c>
      <c r="G887" s="74" t="s">
        <v>356</v>
      </c>
      <c r="H887" s="246">
        <v>2136</v>
      </c>
      <c r="I887" s="77">
        <v>0.41</v>
      </c>
      <c r="J887" s="241">
        <f t="shared" si="88"/>
        <v>1260.2400000000002</v>
      </c>
      <c r="K887" s="267">
        <f>IF(J887=" "," ",IF(J887=0," ",J887/Currency!$C$11))</f>
        <v>1296.2764863196876</v>
      </c>
      <c r="L887" s="70">
        <f>IF(J887=" "," ",IF(J887=0," ",$J887*VLOOKUP($L$9,Currency!$A$3:$C$8,3,0)))</f>
        <v>828.7781139024071</v>
      </c>
      <c r="M887" s="63">
        <f t="shared" si="86"/>
        <v>0.46</v>
      </c>
      <c r="N887" s="265">
        <f t="shared" si="89"/>
        <v>1153</v>
      </c>
      <c r="O887" s="37"/>
      <c r="P887" s="65" t="s">
        <v>479</v>
      </c>
      <c r="Q887" s="65" t="s">
        <v>479</v>
      </c>
      <c r="R887" s="65" t="s">
        <v>479</v>
      </c>
      <c r="S887" s="65" t="s">
        <v>479</v>
      </c>
      <c r="T887" s="65" t="s">
        <v>479</v>
      </c>
      <c r="U887" s="65" t="s">
        <v>479</v>
      </c>
    </row>
    <row r="888" spans="1:21" ht="25.5" customHeight="1">
      <c r="A888" s="61" t="str">
        <f t="shared" si="87"/>
        <v> </v>
      </c>
      <c r="B888" s="396" t="s">
        <v>1904</v>
      </c>
      <c r="C888" s="72" t="s">
        <v>1453</v>
      </c>
      <c r="D888" s="67" t="s">
        <v>1175</v>
      </c>
      <c r="E888" s="324" t="s">
        <v>1224</v>
      </c>
      <c r="F888" s="324" t="s">
        <v>836</v>
      </c>
      <c r="G888" s="74" t="s">
        <v>356</v>
      </c>
      <c r="H888" s="246">
        <v>2136</v>
      </c>
      <c r="I888" s="77">
        <v>0.41</v>
      </c>
      <c r="J888" s="241">
        <f aca="true" t="shared" si="90" ref="J888:J908">IF(H888=" "," ",IF(H888=0," ",H888*(1-I888)))</f>
        <v>1260.2400000000002</v>
      </c>
      <c r="K888" s="267">
        <f>IF(J888=" "," ",IF(J888=0," ",J888/Currency!$C$11))</f>
        <v>1296.2764863196876</v>
      </c>
      <c r="L888" s="70">
        <f>IF(J888=" "," ",IF(J888=0," ",$J888*VLOOKUP($L$9,Currency!$A$3:$C$8,3,0)))</f>
        <v>828.7781139024071</v>
      </c>
      <c r="M888" s="63">
        <f t="shared" si="86"/>
        <v>0.46</v>
      </c>
      <c r="N888" s="265">
        <f aca="true" t="shared" si="91" ref="N888:N908">IF(M888=" "," ",IF(M888=0," ",ROUND(H888*(1-M888),0)))</f>
        <v>1153</v>
      </c>
      <c r="O888" s="37"/>
      <c r="P888" s="65" t="s">
        <v>479</v>
      </c>
      <c r="Q888" s="65" t="s">
        <v>479</v>
      </c>
      <c r="R888" s="65" t="s">
        <v>479</v>
      </c>
      <c r="S888" s="65" t="s">
        <v>479</v>
      </c>
      <c r="T888" s="65" t="s">
        <v>479</v>
      </c>
      <c r="U888" s="65" t="s">
        <v>479</v>
      </c>
    </row>
    <row r="889" spans="1:21" ht="25.5" customHeight="1">
      <c r="A889" s="61" t="str">
        <f t="shared" si="87"/>
        <v> </v>
      </c>
      <c r="B889" s="396" t="s">
        <v>2377</v>
      </c>
      <c r="C889" s="72" t="s">
        <v>2378</v>
      </c>
      <c r="D889" s="67" t="s">
        <v>1175</v>
      </c>
      <c r="E889" s="324" t="s">
        <v>1224</v>
      </c>
      <c r="F889" s="324" t="s">
        <v>836</v>
      </c>
      <c r="G889" s="74" t="s">
        <v>356</v>
      </c>
      <c r="H889" s="246">
        <v>4271</v>
      </c>
      <c r="I889" s="77">
        <v>0.41</v>
      </c>
      <c r="J889" s="241">
        <f t="shared" si="90"/>
        <v>2519.8900000000003</v>
      </c>
      <c r="K889" s="267">
        <f>IF(J889=" "," ",IF(J889=0," ",J889/Currency!$C$11))</f>
        <v>2591.9461016251803</v>
      </c>
      <c r="L889" s="70">
        <f>IF(J889=" "," ",IF(J889=0," ",$J889*VLOOKUP($L$9,Currency!$A$3:$C$8,3,0)))</f>
        <v>1657.1682230698411</v>
      </c>
      <c r="M889" s="63">
        <f t="shared" si="86"/>
        <v>0.46</v>
      </c>
      <c r="N889" s="265">
        <f t="shared" si="91"/>
        <v>2306</v>
      </c>
      <c r="O889" s="37"/>
      <c r="P889" s="65" t="s">
        <v>479</v>
      </c>
      <c r="Q889" s="65" t="s">
        <v>479</v>
      </c>
      <c r="R889" s="65" t="s">
        <v>479</v>
      </c>
      <c r="S889" s="65" t="s">
        <v>479</v>
      </c>
      <c r="T889" s="65" t="s">
        <v>479</v>
      </c>
      <c r="U889" s="65" t="s">
        <v>479</v>
      </c>
    </row>
    <row r="890" spans="1:21" ht="25.5" customHeight="1">
      <c r="A890" s="61" t="str">
        <f t="shared" si="87"/>
        <v> </v>
      </c>
      <c r="B890" s="396" t="s">
        <v>2379</v>
      </c>
      <c r="C890" s="72" t="s">
        <v>2380</v>
      </c>
      <c r="D890" s="67" t="s">
        <v>1175</v>
      </c>
      <c r="E890" s="324" t="s">
        <v>1224</v>
      </c>
      <c r="F890" s="324" t="s">
        <v>836</v>
      </c>
      <c r="G890" s="74" t="s">
        <v>356</v>
      </c>
      <c r="H890" s="246">
        <v>3844</v>
      </c>
      <c r="I890" s="77">
        <v>0.41</v>
      </c>
      <c r="J890" s="241">
        <f t="shared" si="90"/>
        <v>2267.9600000000005</v>
      </c>
      <c r="K890" s="267">
        <f>IF(J890=" "," ",IF(J890=0," ",J890/Currency!$C$11))</f>
        <v>2332.812178564082</v>
      </c>
      <c r="L890" s="70">
        <f>IF(J890=" "," ",IF(J890=0," ",$J890*VLOOKUP($L$9,Currency!$A$3:$C$8,3,0)))</f>
        <v>1491.4902012363543</v>
      </c>
      <c r="M890" s="63">
        <f t="shared" si="86"/>
        <v>0.46</v>
      </c>
      <c r="N890" s="265">
        <f t="shared" si="91"/>
        <v>2076</v>
      </c>
      <c r="O890" s="37"/>
      <c r="P890" s="65" t="s">
        <v>479</v>
      </c>
      <c r="Q890" s="65" t="s">
        <v>479</v>
      </c>
      <c r="R890" s="65" t="s">
        <v>479</v>
      </c>
      <c r="S890" s="65" t="s">
        <v>479</v>
      </c>
      <c r="T890" s="65" t="s">
        <v>479</v>
      </c>
      <c r="U890" s="65" t="s">
        <v>479</v>
      </c>
    </row>
    <row r="891" spans="1:21" ht="25.5" customHeight="1">
      <c r="A891" s="61" t="str">
        <f t="shared" si="87"/>
        <v> </v>
      </c>
      <c r="B891" s="396" t="s">
        <v>1454</v>
      </c>
      <c r="C891" s="72" t="s">
        <v>1455</v>
      </c>
      <c r="D891" s="67" t="s">
        <v>1175</v>
      </c>
      <c r="E891" s="324" t="s">
        <v>1224</v>
      </c>
      <c r="F891" s="324" t="s">
        <v>836</v>
      </c>
      <c r="G891" s="74" t="s">
        <v>356</v>
      </c>
      <c r="H891" s="246">
        <v>2136</v>
      </c>
      <c r="I891" s="77">
        <v>0.41</v>
      </c>
      <c r="J891" s="241">
        <f t="shared" si="90"/>
        <v>1260.2400000000002</v>
      </c>
      <c r="K891" s="267">
        <f>IF(J891=" "," ",IF(J891=0," ",J891/Currency!$C$11))</f>
        <v>1296.2764863196876</v>
      </c>
      <c r="L891" s="70">
        <f>IF(J891=" "," ",IF(J891=0," ",$J891*VLOOKUP($L$9,Currency!$A$3:$C$8,3,0)))</f>
        <v>828.7781139024071</v>
      </c>
      <c r="M891" s="63">
        <f t="shared" si="86"/>
        <v>0.46</v>
      </c>
      <c r="N891" s="265">
        <f t="shared" si="91"/>
        <v>1153</v>
      </c>
      <c r="O891" s="37"/>
      <c r="P891" s="65" t="s">
        <v>479</v>
      </c>
      <c r="Q891" s="65" t="s">
        <v>479</v>
      </c>
      <c r="R891" s="65" t="s">
        <v>479</v>
      </c>
      <c r="S891" s="65" t="s">
        <v>479</v>
      </c>
      <c r="T891" s="65" t="s">
        <v>479</v>
      </c>
      <c r="U891" s="65" t="s">
        <v>479</v>
      </c>
    </row>
    <row r="892" spans="1:21" ht="25.5" customHeight="1">
      <c r="A892" s="61" t="str">
        <f t="shared" si="87"/>
        <v> </v>
      </c>
      <c r="B892" s="396" t="s">
        <v>2381</v>
      </c>
      <c r="C892" s="72" t="s">
        <v>2382</v>
      </c>
      <c r="D892" s="67" t="s">
        <v>1175</v>
      </c>
      <c r="E892" s="324" t="s">
        <v>1224</v>
      </c>
      <c r="F892" s="324" t="s">
        <v>836</v>
      </c>
      <c r="G892" s="74" t="s">
        <v>356</v>
      </c>
      <c r="H892" s="246">
        <v>5695</v>
      </c>
      <c r="I892" s="77">
        <v>0.41</v>
      </c>
      <c r="J892" s="241">
        <f t="shared" si="90"/>
        <v>3360.0500000000006</v>
      </c>
      <c r="K892" s="267">
        <f>IF(J892=" "," ",IF(J892=0," ",J892/Currency!$C$11))</f>
        <v>3456.1304258383057</v>
      </c>
      <c r="L892" s="70">
        <f>IF(J892=" "," ",IF(J892=0," ",$J892*VLOOKUP($L$9,Currency!$A$3:$C$8,3,0)))</f>
        <v>2209.686965671446</v>
      </c>
      <c r="M892" s="63">
        <f t="shared" si="86"/>
        <v>0.46</v>
      </c>
      <c r="N892" s="265">
        <f t="shared" si="91"/>
        <v>3075</v>
      </c>
      <c r="O892" s="37"/>
      <c r="P892" s="65" t="s">
        <v>479</v>
      </c>
      <c r="Q892" s="65" t="s">
        <v>479</v>
      </c>
      <c r="R892" s="65" t="s">
        <v>479</v>
      </c>
      <c r="S892" s="65" t="s">
        <v>479</v>
      </c>
      <c r="T892" s="65" t="s">
        <v>479</v>
      </c>
      <c r="U892" s="65" t="s">
        <v>479</v>
      </c>
    </row>
    <row r="893" spans="1:21" ht="25.5" customHeight="1">
      <c r="A893" s="61" t="str">
        <f t="shared" si="87"/>
        <v> </v>
      </c>
      <c r="B893" s="396" t="s">
        <v>2383</v>
      </c>
      <c r="C893" s="72" t="s">
        <v>2384</v>
      </c>
      <c r="D893" s="67" t="s">
        <v>1175</v>
      </c>
      <c r="E893" s="324" t="s">
        <v>1224</v>
      </c>
      <c r="F893" s="324" t="s">
        <v>836</v>
      </c>
      <c r="G893" s="74" t="s">
        <v>356</v>
      </c>
      <c r="H893" s="246">
        <v>4271</v>
      </c>
      <c r="I893" s="77">
        <v>0.41</v>
      </c>
      <c r="J893" s="241">
        <f t="shared" si="90"/>
        <v>2519.8900000000003</v>
      </c>
      <c r="K893" s="267">
        <f>IF(J893=" "," ",IF(J893=0," ",J893/Currency!$C$11))</f>
        <v>2591.9461016251803</v>
      </c>
      <c r="L893" s="70">
        <f>IF(J893=" "," ",IF(J893=0," ",$J893*VLOOKUP($L$9,Currency!$A$3:$C$8,3,0)))</f>
        <v>1657.1682230698411</v>
      </c>
      <c r="M893" s="63">
        <f t="shared" si="86"/>
        <v>0.46</v>
      </c>
      <c r="N893" s="265">
        <f t="shared" si="91"/>
        <v>2306</v>
      </c>
      <c r="O893" s="37"/>
      <c r="P893" s="65" t="s">
        <v>479</v>
      </c>
      <c r="Q893" s="65" t="s">
        <v>479</v>
      </c>
      <c r="R893" s="65" t="s">
        <v>479</v>
      </c>
      <c r="S893" s="65" t="s">
        <v>479</v>
      </c>
      <c r="T893" s="65" t="s">
        <v>479</v>
      </c>
      <c r="U893" s="65" t="s">
        <v>479</v>
      </c>
    </row>
    <row r="894" spans="1:21" ht="25.5" customHeight="1">
      <c r="A894" s="61" t="str">
        <f aca="true" t="shared" si="92" ref="A894:A908">IF(P894="X","C",IF(Q894="X","C",IF(R894="X","C",IF(S894="X","C",IF(T894="X","C",IF(U894="X","C"," "))))))</f>
        <v> </v>
      </c>
      <c r="B894" s="396" t="s">
        <v>1456</v>
      </c>
      <c r="C894" s="72" t="s">
        <v>1457</v>
      </c>
      <c r="D894" s="67" t="s">
        <v>1175</v>
      </c>
      <c r="E894" s="324" t="s">
        <v>1224</v>
      </c>
      <c r="F894" s="324" t="s">
        <v>836</v>
      </c>
      <c r="G894" s="74" t="s">
        <v>356</v>
      </c>
      <c r="H894" s="246">
        <v>2136</v>
      </c>
      <c r="I894" s="77">
        <v>0.41</v>
      </c>
      <c r="J894" s="241">
        <f t="shared" si="90"/>
        <v>1260.2400000000002</v>
      </c>
      <c r="K894" s="267">
        <f>IF(J894=" "," ",IF(J894=0," ",J894/Currency!$C$11))</f>
        <v>1296.2764863196876</v>
      </c>
      <c r="L894" s="70">
        <f>IF(J894=" "," ",IF(J894=0," ",$J894*VLOOKUP($L$9,Currency!$A$3:$C$8,3,0)))</f>
        <v>828.7781139024071</v>
      </c>
      <c r="M894" s="63">
        <f t="shared" si="86"/>
        <v>0.46</v>
      </c>
      <c r="N894" s="265">
        <f t="shared" si="91"/>
        <v>1153</v>
      </c>
      <c r="O894" s="37"/>
      <c r="P894" s="65" t="s">
        <v>479</v>
      </c>
      <c r="Q894" s="65" t="s">
        <v>479</v>
      </c>
      <c r="R894" s="65" t="s">
        <v>479</v>
      </c>
      <c r="S894" s="65" t="s">
        <v>479</v>
      </c>
      <c r="T894" s="65" t="s">
        <v>479</v>
      </c>
      <c r="U894" s="65" t="s">
        <v>479</v>
      </c>
    </row>
    <row r="895" spans="1:21" ht="25.5" customHeight="1">
      <c r="A895" s="61" t="str">
        <f t="shared" si="92"/>
        <v> </v>
      </c>
      <c r="B895" s="396" t="s">
        <v>1905</v>
      </c>
      <c r="C895" s="72" t="s">
        <v>1906</v>
      </c>
      <c r="D895" s="67" t="s">
        <v>1175</v>
      </c>
      <c r="E895" s="324" t="s">
        <v>1224</v>
      </c>
      <c r="F895" s="324" t="s">
        <v>836</v>
      </c>
      <c r="G895" s="74" t="s">
        <v>356</v>
      </c>
      <c r="H895" s="246">
        <v>2136</v>
      </c>
      <c r="I895" s="77">
        <v>0.41</v>
      </c>
      <c r="J895" s="241">
        <f t="shared" si="90"/>
        <v>1260.2400000000002</v>
      </c>
      <c r="K895" s="267">
        <f>IF(J895=" "," ",IF(J895=0," ",J895/Currency!$C$11))</f>
        <v>1296.2764863196876</v>
      </c>
      <c r="L895" s="70">
        <f>IF(J895=" "," ",IF(J895=0," ",$J895*VLOOKUP($L$9,Currency!$A$3:$C$8,3,0)))</f>
        <v>828.7781139024071</v>
      </c>
      <c r="M895" s="63">
        <f t="shared" si="86"/>
        <v>0.46</v>
      </c>
      <c r="N895" s="265">
        <f t="shared" si="91"/>
        <v>1153</v>
      </c>
      <c r="O895" s="37"/>
      <c r="P895" s="65" t="s">
        <v>479</v>
      </c>
      <c r="Q895" s="65" t="s">
        <v>479</v>
      </c>
      <c r="R895" s="65" t="s">
        <v>479</v>
      </c>
      <c r="S895" s="65" t="s">
        <v>479</v>
      </c>
      <c r="T895" s="65" t="s">
        <v>479</v>
      </c>
      <c r="U895" s="65" t="s">
        <v>479</v>
      </c>
    </row>
    <row r="896" spans="1:21" ht="25.5" customHeight="1">
      <c r="A896" s="61" t="str">
        <f t="shared" si="92"/>
        <v> </v>
      </c>
      <c r="B896" s="396" t="s">
        <v>2131</v>
      </c>
      <c r="C896" s="72" t="s">
        <v>2132</v>
      </c>
      <c r="D896" s="67" t="s">
        <v>1175</v>
      </c>
      <c r="E896" s="324" t="s">
        <v>1224</v>
      </c>
      <c r="F896" s="324" t="s">
        <v>836</v>
      </c>
      <c r="G896" s="74" t="s">
        <v>356</v>
      </c>
      <c r="H896" s="246">
        <v>1424</v>
      </c>
      <c r="I896" s="77">
        <v>0.41</v>
      </c>
      <c r="J896" s="241">
        <f t="shared" si="90"/>
        <v>840.1600000000001</v>
      </c>
      <c r="K896" s="267">
        <f>IF(J896=" "," ",IF(J896=0," ",J896/Currency!$C$11))</f>
        <v>864.184324213125</v>
      </c>
      <c r="L896" s="70">
        <f>IF(J896=" "," ",IF(J896=0," ",$J896*VLOOKUP($L$9,Currency!$A$3:$C$8,3,0)))</f>
        <v>552.5187426016047</v>
      </c>
      <c r="M896" s="63">
        <f t="shared" si="86"/>
        <v>0.46</v>
      </c>
      <c r="N896" s="265">
        <f t="shared" si="91"/>
        <v>769</v>
      </c>
      <c r="O896" s="37"/>
      <c r="P896" s="65" t="s">
        <v>479</v>
      </c>
      <c r="Q896" s="65" t="s">
        <v>479</v>
      </c>
      <c r="R896" s="65" t="s">
        <v>479</v>
      </c>
      <c r="S896" s="65" t="s">
        <v>479</v>
      </c>
      <c r="T896" s="65" t="s">
        <v>479</v>
      </c>
      <c r="U896" s="65" t="s">
        <v>479</v>
      </c>
    </row>
    <row r="897" spans="1:21" ht="25.5" customHeight="1">
      <c r="A897" s="61" t="str">
        <f t="shared" si="92"/>
        <v> </v>
      </c>
      <c r="B897" s="396" t="s">
        <v>2133</v>
      </c>
      <c r="C897" s="72" t="s">
        <v>2134</v>
      </c>
      <c r="D897" s="67" t="s">
        <v>1175</v>
      </c>
      <c r="E897" s="324" t="s">
        <v>1224</v>
      </c>
      <c r="F897" s="324" t="s">
        <v>836</v>
      </c>
      <c r="G897" s="74" t="s">
        <v>356</v>
      </c>
      <c r="H897" s="246">
        <v>2847</v>
      </c>
      <c r="I897" s="77">
        <v>0.41</v>
      </c>
      <c r="J897" s="241">
        <f t="shared" si="90"/>
        <v>1679.7300000000002</v>
      </c>
      <c r="K897" s="267">
        <f>IF(J897=" "," ",IF(J897=0," ",J897/Currency!$C$11))</f>
        <v>1727.7617774120554</v>
      </c>
      <c r="L897" s="70">
        <f>IF(J897=" "," ",IF(J897=0," ",$J897*VLOOKUP($L$9,Currency!$A$3:$C$8,3,0)))</f>
        <v>1104.6494804682363</v>
      </c>
      <c r="M897" s="63">
        <f t="shared" si="86"/>
        <v>0.46</v>
      </c>
      <c r="N897" s="265">
        <f t="shared" si="91"/>
        <v>1537</v>
      </c>
      <c r="O897" s="37"/>
      <c r="P897" s="65" t="s">
        <v>479</v>
      </c>
      <c r="Q897" s="65" t="s">
        <v>479</v>
      </c>
      <c r="R897" s="65" t="s">
        <v>479</v>
      </c>
      <c r="S897" s="65" t="s">
        <v>479</v>
      </c>
      <c r="T897" s="65" t="s">
        <v>479</v>
      </c>
      <c r="U897" s="65" t="s">
        <v>479</v>
      </c>
    </row>
    <row r="898" spans="1:21" ht="25.5" customHeight="1">
      <c r="A898" s="61" t="str">
        <f t="shared" si="92"/>
        <v> </v>
      </c>
      <c r="B898" s="396" t="s">
        <v>2135</v>
      </c>
      <c r="C898" s="72" t="s">
        <v>2136</v>
      </c>
      <c r="D898" s="67" t="s">
        <v>1175</v>
      </c>
      <c r="E898" s="324" t="s">
        <v>1224</v>
      </c>
      <c r="F898" s="324" t="s">
        <v>836</v>
      </c>
      <c r="G898" s="74" t="s">
        <v>356</v>
      </c>
      <c r="H898" s="246">
        <v>7119</v>
      </c>
      <c r="I898" s="77">
        <v>0.41</v>
      </c>
      <c r="J898" s="241">
        <f t="shared" si="90"/>
        <v>4200.210000000001</v>
      </c>
      <c r="K898" s="267">
        <f>IF(J898=" "," ",IF(J898=0," ",J898/Currency!$C$11))</f>
        <v>4320.314750051431</v>
      </c>
      <c r="L898" s="70">
        <f>IF(J898=" "," ",IF(J898=0," ",$J898*VLOOKUP($L$9,Currency!$A$3:$C$8,3,0)))</f>
        <v>2762.2057082730507</v>
      </c>
      <c r="M898" s="63">
        <f t="shared" si="86"/>
        <v>0.46</v>
      </c>
      <c r="N898" s="265">
        <f t="shared" si="91"/>
        <v>3844</v>
      </c>
      <c r="O898" s="37"/>
      <c r="P898" s="65" t="s">
        <v>479</v>
      </c>
      <c r="Q898" s="65" t="s">
        <v>479</v>
      </c>
      <c r="R898" s="65" t="s">
        <v>479</v>
      </c>
      <c r="S898" s="65" t="s">
        <v>479</v>
      </c>
      <c r="T898" s="65" t="s">
        <v>479</v>
      </c>
      <c r="U898" s="65" t="s">
        <v>479</v>
      </c>
    </row>
    <row r="899" spans="1:21" ht="25.5" customHeight="1">
      <c r="A899" s="61" t="str">
        <f t="shared" si="92"/>
        <v> </v>
      </c>
      <c r="B899" s="396" t="s">
        <v>2137</v>
      </c>
      <c r="C899" s="72" t="s">
        <v>2138</v>
      </c>
      <c r="D899" s="67" t="s">
        <v>1175</v>
      </c>
      <c r="E899" s="324" t="s">
        <v>1224</v>
      </c>
      <c r="F899" s="324" t="s">
        <v>836</v>
      </c>
      <c r="G899" s="74" t="s">
        <v>356</v>
      </c>
      <c r="H899" s="246">
        <v>3372</v>
      </c>
      <c r="I899" s="77">
        <v>0.41</v>
      </c>
      <c r="J899" s="241">
        <f t="shared" si="90"/>
        <v>1989.4800000000002</v>
      </c>
      <c r="K899" s="267">
        <f>IF(J899=" "," ",IF(J899=0," ",J899/Currency!$C$11))</f>
        <v>2046.3690598642258</v>
      </c>
      <c r="L899" s="70">
        <f>IF(J899=" "," ",IF(J899=0," ",$J899*VLOOKUP($L$9,Currency!$A$3:$C$8,3,0)))</f>
        <v>1308.3519663290808</v>
      </c>
      <c r="M899" s="63">
        <f t="shared" si="86"/>
        <v>0.46</v>
      </c>
      <c r="N899" s="265">
        <f t="shared" si="91"/>
        <v>1821</v>
      </c>
      <c r="O899" s="37"/>
      <c r="P899" s="65" t="s">
        <v>479</v>
      </c>
      <c r="Q899" s="65" t="s">
        <v>479</v>
      </c>
      <c r="R899" s="65" t="s">
        <v>479</v>
      </c>
      <c r="S899" s="65" t="s">
        <v>479</v>
      </c>
      <c r="T899" s="65" t="s">
        <v>479</v>
      </c>
      <c r="U899" s="65" t="s">
        <v>479</v>
      </c>
    </row>
    <row r="900" spans="1:21" ht="25.5" customHeight="1">
      <c r="A900" s="61" t="str">
        <f t="shared" si="92"/>
        <v> </v>
      </c>
      <c r="B900" s="396" t="s">
        <v>614</v>
      </c>
      <c r="C900" s="72" t="s">
        <v>193</v>
      </c>
      <c r="D900" s="67" t="s">
        <v>1175</v>
      </c>
      <c r="E900" s="324" t="s">
        <v>1224</v>
      </c>
      <c r="F900" s="324" t="s">
        <v>836</v>
      </c>
      <c r="G900" s="74" t="s">
        <v>356</v>
      </c>
      <c r="H900" s="246">
        <v>42267</v>
      </c>
      <c r="I900" s="77">
        <v>0.41</v>
      </c>
      <c r="J900" s="241">
        <f t="shared" si="90"/>
        <v>24937.530000000002</v>
      </c>
      <c r="K900" s="267">
        <f>IF(J900=" "," ",IF(J900=0," ",J900/Currency!$C$11))</f>
        <v>25650.61715696359</v>
      </c>
      <c r="L900" s="70">
        <f>IF(J900=" "," ",IF(J900=0," ",$J900*VLOOKUP($L$9,Currency!$A$3:$C$8,3,0)))</f>
        <v>16399.796133105356</v>
      </c>
      <c r="M900" s="63">
        <f t="shared" si="86"/>
        <v>0.46</v>
      </c>
      <c r="N900" s="265">
        <f t="shared" si="91"/>
        <v>22824</v>
      </c>
      <c r="O900" s="37"/>
      <c r="P900" s="65" t="s">
        <v>479</v>
      </c>
      <c r="Q900" s="65" t="s">
        <v>479</v>
      </c>
      <c r="R900" s="65" t="s">
        <v>479</v>
      </c>
      <c r="S900" s="65" t="s">
        <v>479</v>
      </c>
      <c r="T900" s="65" t="s">
        <v>479</v>
      </c>
      <c r="U900" s="65" t="s">
        <v>479</v>
      </c>
    </row>
    <row r="901" spans="1:21" ht="25.5" customHeight="1">
      <c r="A901" s="61" t="str">
        <f t="shared" si="92"/>
        <v> </v>
      </c>
      <c r="B901" s="396" t="s">
        <v>39</v>
      </c>
      <c r="C901" s="72" t="s">
        <v>194</v>
      </c>
      <c r="D901" s="67" t="s">
        <v>1175</v>
      </c>
      <c r="E901" s="324" t="s">
        <v>1224</v>
      </c>
      <c r="F901" s="324" t="s">
        <v>836</v>
      </c>
      <c r="G901" s="74" t="s">
        <v>356</v>
      </c>
      <c r="H901" s="246">
        <v>4218</v>
      </c>
      <c r="I901" s="77">
        <v>0.41</v>
      </c>
      <c r="J901" s="241">
        <f t="shared" si="90"/>
        <v>2488.6200000000003</v>
      </c>
      <c r="K901" s="267">
        <f>IF(J901=" "," ",IF(J901=0," ",J901/Currency!$C$11))</f>
        <v>2559.7819378728664</v>
      </c>
      <c r="L901" s="70">
        <f>IF(J901=" "," ",IF(J901=0," ",$J901*VLOOKUP($L$9,Currency!$A$3:$C$8,3,0)))</f>
        <v>1636.6039721162701</v>
      </c>
      <c r="M901" s="63">
        <f t="shared" si="86"/>
        <v>0.46</v>
      </c>
      <c r="N901" s="265">
        <f t="shared" si="91"/>
        <v>2278</v>
      </c>
      <c r="O901" s="37"/>
      <c r="P901" s="65" t="s">
        <v>479</v>
      </c>
      <c r="Q901" s="65" t="s">
        <v>479</v>
      </c>
      <c r="R901" s="65" t="s">
        <v>479</v>
      </c>
      <c r="S901" s="65" t="s">
        <v>479</v>
      </c>
      <c r="T901" s="65" t="s">
        <v>479</v>
      </c>
      <c r="U901" s="65" t="s">
        <v>479</v>
      </c>
    </row>
    <row r="902" spans="1:21" ht="25.5" customHeight="1">
      <c r="A902" s="61" t="str">
        <f t="shared" si="92"/>
        <v> </v>
      </c>
      <c r="B902" s="396" t="s">
        <v>1961</v>
      </c>
      <c r="C902" s="72" t="s">
        <v>1962</v>
      </c>
      <c r="D902" s="67" t="s">
        <v>1175</v>
      </c>
      <c r="E902" s="324" t="s">
        <v>1224</v>
      </c>
      <c r="F902" s="324" t="s">
        <v>836</v>
      </c>
      <c r="G902" s="74" t="s">
        <v>356</v>
      </c>
      <c r="H902" s="246">
        <v>3372</v>
      </c>
      <c r="I902" s="77">
        <v>0.41</v>
      </c>
      <c r="J902" s="241">
        <f t="shared" si="90"/>
        <v>1989.4800000000002</v>
      </c>
      <c r="K902" s="267">
        <f>IF(J902=" "," ",IF(J902=0," ",J902/Currency!$C$11))</f>
        <v>2046.3690598642258</v>
      </c>
      <c r="L902" s="70">
        <f>IF(J902=" "," ",IF(J902=0," ",$J902*VLOOKUP($L$9,Currency!$A$3:$C$8,3,0)))</f>
        <v>1308.3519663290808</v>
      </c>
      <c r="M902" s="63">
        <f t="shared" si="86"/>
        <v>0.46</v>
      </c>
      <c r="N902" s="265">
        <f t="shared" si="91"/>
        <v>1821</v>
      </c>
      <c r="O902" s="37"/>
      <c r="P902" s="65" t="s">
        <v>479</v>
      </c>
      <c r="Q902" s="65" t="s">
        <v>479</v>
      </c>
      <c r="R902" s="65" t="s">
        <v>479</v>
      </c>
      <c r="S902" s="65" t="s">
        <v>479</v>
      </c>
      <c r="T902" s="65" t="s">
        <v>479</v>
      </c>
      <c r="U902" s="65" t="s">
        <v>479</v>
      </c>
    </row>
    <row r="903" spans="1:21" ht="25.5" customHeight="1">
      <c r="A903" s="61" t="str">
        <f t="shared" si="92"/>
        <v> </v>
      </c>
      <c r="B903" s="396" t="s">
        <v>1275</v>
      </c>
      <c r="C903" s="72" t="s">
        <v>1276</v>
      </c>
      <c r="D903" s="67" t="s">
        <v>1175</v>
      </c>
      <c r="E903" s="324" t="s">
        <v>1224</v>
      </c>
      <c r="F903" s="324" t="s">
        <v>836</v>
      </c>
      <c r="G903" s="74" t="s">
        <v>356</v>
      </c>
      <c r="H903" s="246">
        <v>214</v>
      </c>
      <c r="I903" s="77">
        <v>0.41</v>
      </c>
      <c r="J903" s="241">
        <f t="shared" si="90"/>
        <v>126.26000000000002</v>
      </c>
      <c r="K903" s="267">
        <f>IF(J903=" "," ",IF(J903=0," ",J903/Currency!$C$11))</f>
        <v>129.8703970376466</v>
      </c>
      <c r="L903" s="70">
        <f>IF(J903=" "," ",IF(J903=0," ",$J903*VLOOKUP($L$9,Currency!$A$3:$C$8,3,0)))</f>
        <v>83.03301328422992</v>
      </c>
      <c r="M903" s="63">
        <f t="shared" si="86"/>
        <v>0.46</v>
      </c>
      <c r="N903" s="265">
        <f t="shared" si="91"/>
        <v>116</v>
      </c>
      <c r="O903" s="37"/>
      <c r="P903" s="65" t="s">
        <v>479</v>
      </c>
      <c r="Q903" s="65" t="s">
        <v>479</v>
      </c>
      <c r="R903" s="65" t="s">
        <v>479</v>
      </c>
      <c r="S903" s="65" t="s">
        <v>479</v>
      </c>
      <c r="T903" s="65" t="s">
        <v>479</v>
      </c>
      <c r="U903" s="65" t="s">
        <v>479</v>
      </c>
    </row>
    <row r="904" spans="1:21" ht="25.5" customHeight="1">
      <c r="A904" s="61" t="str">
        <f t="shared" si="92"/>
        <v> </v>
      </c>
      <c r="B904" s="396" t="s">
        <v>1277</v>
      </c>
      <c r="C904" s="72" t="s">
        <v>1278</v>
      </c>
      <c r="D904" s="67" t="s">
        <v>1175</v>
      </c>
      <c r="E904" s="324" t="s">
        <v>1224</v>
      </c>
      <c r="F904" s="324" t="s">
        <v>836</v>
      </c>
      <c r="G904" s="74" t="s">
        <v>356</v>
      </c>
      <c r="H904" s="246">
        <v>427</v>
      </c>
      <c r="I904" s="77">
        <v>0.41</v>
      </c>
      <c r="J904" s="241">
        <f t="shared" si="90"/>
        <v>251.93000000000004</v>
      </c>
      <c r="K904" s="267">
        <f>IF(J904=" "," ",IF(J904=0," ",J904/Currency!$C$11))</f>
        <v>259.1339230610986</v>
      </c>
      <c r="L904" s="70">
        <f>IF(J904=" "," ",IF(J904=0," ",$J904*VLOOKUP($L$9,Currency!$A$3:$C$8,3,0)))</f>
        <v>165.6780218334868</v>
      </c>
      <c r="M904" s="63">
        <f t="shared" si="86"/>
        <v>0.46</v>
      </c>
      <c r="N904" s="265">
        <f t="shared" si="91"/>
        <v>231</v>
      </c>
      <c r="O904" s="37"/>
      <c r="P904" s="65" t="s">
        <v>479</v>
      </c>
      <c r="Q904" s="65" t="s">
        <v>479</v>
      </c>
      <c r="R904" s="65" t="s">
        <v>479</v>
      </c>
      <c r="S904" s="65" t="s">
        <v>479</v>
      </c>
      <c r="T904" s="65" t="s">
        <v>479</v>
      </c>
      <c r="U904" s="65" t="s">
        <v>479</v>
      </c>
    </row>
    <row r="905" spans="1:21" ht="25.5" customHeight="1">
      <c r="A905" s="61" t="str">
        <f t="shared" si="92"/>
        <v> </v>
      </c>
      <c r="B905" s="396" t="s">
        <v>950</v>
      </c>
      <c r="C905" s="72" t="s">
        <v>951</v>
      </c>
      <c r="D905" s="67" t="s">
        <v>1175</v>
      </c>
      <c r="E905" s="324" t="s">
        <v>1224</v>
      </c>
      <c r="F905" s="324" t="s">
        <v>836</v>
      </c>
      <c r="G905" s="74" t="s">
        <v>356</v>
      </c>
      <c r="H905" s="246">
        <v>25613</v>
      </c>
      <c r="I905" s="77">
        <v>0.41</v>
      </c>
      <c r="J905" s="241">
        <f t="shared" si="90"/>
        <v>15111.670000000002</v>
      </c>
      <c r="K905" s="267">
        <f>IF(J905=" "," ",IF(J905=0," ",J905/Currency!$C$11))</f>
        <v>15543.787286566552</v>
      </c>
      <c r="L905" s="70">
        <f>IF(J905=" "," ",IF(J905=0," ",$J905*VLOOKUP($L$9,Currency!$A$3:$C$8,3,0)))</f>
        <v>9937.965276864397</v>
      </c>
      <c r="M905" s="63">
        <f t="shared" si="86"/>
        <v>0.46</v>
      </c>
      <c r="N905" s="265">
        <f t="shared" si="91"/>
        <v>13831</v>
      </c>
      <c r="O905" s="37"/>
      <c r="P905" s="65" t="s">
        <v>479</v>
      </c>
      <c r="Q905" s="65" t="s">
        <v>479</v>
      </c>
      <c r="R905" s="65" t="s">
        <v>479</v>
      </c>
      <c r="S905" s="65" t="s">
        <v>479</v>
      </c>
      <c r="T905" s="65" t="s">
        <v>479</v>
      </c>
      <c r="U905" s="65" t="s">
        <v>479</v>
      </c>
    </row>
    <row r="906" spans="1:21" ht="25.5" customHeight="1">
      <c r="A906" s="61" t="str">
        <f t="shared" si="92"/>
        <v> </v>
      </c>
      <c r="B906" s="396" t="s">
        <v>954</v>
      </c>
      <c r="C906" s="72" t="s">
        <v>955</v>
      </c>
      <c r="D906" s="67" t="s">
        <v>1175</v>
      </c>
      <c r="E906" s="324" t="s">
        <v>1224</v>
      </c>
      <c r="F906" s="324" t="s">
        <v>836</v>
      </c>
      <c r="G906" s="74" t="s">
        <v>356</v>
      </c>
      <c r="H906" s="246">
        <v>1566</v>
      </c>
      <c r="I906" s="77">
        <v>0.41</v>
      </c>
      <c r="J906" s="241">
        <f t="shared" si="90"/>
        <v>923.9400000000002</v>
      </c>
      <c r="K906" s="267">
        <f>IF(J906=" "," ",IF(J906=0," ",J906/Currency!$C$11))</f>
        <v>950.3600082287597</v>
      </c>
      <c r="L906" s="70">
        <f>IF(J906=" "," ",IF(J906=0," ",$J906*VLOOKUP($L$9,Currency!$A$3:$C$8,3,0)))</f>
        <v>607.615414967776</v>
      </c>
      <c r="M906" s="63">
        <f t="shared" si="86"/>
        <v>0.46</v>
      </c>
      <c r="N906" s="265">
        <f t="shared" si="91"/>
        <v>846</v>
      </c>
      <c r="O906" s="37"/>
      <c r="P906" s="65" t="s">
        <v>479</v>
      </c>
      <c r="Q906" s="65" t="s">
        <v>479</v>
      </c>
      <c r="R906" s="65" t="s">
        <v>479</v>
      </c>
      <c r="S906" s="65" t="s">
        <v>479</v>
      </c>
      <c r="T906" s="65" t="s">
        <v>479</v>
      </c>
      <c r="U906" s="65" t="s">
        <v>479</v>
      </c>
    </row>
    <row r="907" spans="1:21" ht="25.5" customHeight="1">
      <c r="A907" s="61" t="str">
        <f t="shared" si="92"/>
        <v> </v>
      </c>
      <c r="B907" s="396" t="s">
        <v>683</v>
      </c>
      <c r="C907" s="72" t="s">
        <v>195</v>
      </c>
      <c r="D907" s="67" t="s">
        <v>1175</v>
      </c>
      <c r="E907" s="324" t="s">
        <v>1224</v>
      </c>
      <c r="F907" s="324" t="s">
        <v>836</v>
      </c>
      <c r="G907" s="74" t="s">
        <v>356</v>
      </c>
      <c r="H907" s="246">
        <v>4271</v>
      </c>
      <c r="I907" s="77">
        <v>0.41</v>
      </c>
      <c r="J907" s="241">
        <f t="shared" si="90"/>
        <v>2519.8900000000003</v>
      </c>
      <c r="K907" s="267">
        <f>IF(J907=" "," ",IF(J907=0," ",J907/Currency!$C$11))</f>
        <v>2591.9461016251803</v>
      </c>
      <c r="L907" s="70">
        <f>IF(J907=" "," ",IF(J907=0," ",$J907*VLOOKUP($L$9,Currency!$A$3:$C$8,3,0)))</f>
        <v>1657.1682230698411</v>
      </c>
      <c r="M907" s="63">
        <f t="shared" si="86"/>
        <v>0.46</v>
      </c>
      <c r="N907" s="265">
        <f t="shared" si="91"/>
        <v>2306</v>
      </c>
      <c r="O907" s="37"/>
      <c r="P907" s="65" t="s">
        <v>479</v>
      </c>
      <c r="Q907" s="65" t="s">
        <v>479</v>
      </c>
      <c r="R907" s="65" t="s">
        <v>479</v>
      </c>
      <c r="S907" s="65" t="s">
        <v>479</v>
      </c>
      <c r="T907" s="65" t="s">
        <v>479</v>
      </c>
      <c r="U907" s="65" t="s">
        <v>479</v>
      </c>
    </row>
    <row r="908" spans="1:21" ht="25.5" customHeight="1">
      <c r="A908" s="61" t="str">
        <f t="shared" si="92"/>
        <v> </v>
      </c>
      <c r="B908" s="396" t="s">
        <v>684</v>
      </c>
      <c r="C908" s="72" t="s">
        <v>196</v>
      </c>
      <c r="D908" s="67" t="s">
        <v>1175</v>
      </c>
      <c r="E908" s="324" t="s">
        <v>1224</v>
      </c>
      <c r="F908" s="324" t="s">
        <v>836</v>
      </c>
      <c r="G908" s="74" t="s">
        <v>356</v>
      </c>
      <c r="H908" s="246">
        <v>9966</v>
      </c>
      <c r="I908" s="77">
        <v>0.41</v>
      </c>
      <c r="J908" s="241">
        <f t="shared" si="90"/>
        <v>5879.9400000000005</v>
      </c>
      <c r="K908" s="267">
        <f>IF(J908=" "," ",IF(J908=0," ",J908/Currency!$C$11))</f>
        <v>6048.076527463486</v>
      </c>
      <c r="L908" s="70">
        <f>IF(J908=" "," ",IF(J908=0," ",$J908*VLOOKUP($L$9,Currency!$A$3:$C$8,3,0)))</f>
        <v>3866.855188741287</v>
      </c>
      <c r="M908" s="63">
        <f t="shared" si="86"/>
        <v>0.46</v>
      </c>
      <c r="N908" s="265">
        <f t="shared" si="91"/>
        <v>5382</v>
      </c>
      <c r="O908" s="37"/>
      <c r="P908" s="65" t="s">
        <v>479</v>
      </c>
      <c r="Q908" s="65" t="s">
        <v>479</v>
      </c>
      <c r="R908" s="65" t="s">
        <v>479</v>
      </c>
      <c r="S908" s="65" t="s">
        <v>479</v>
      </c>
      <c r="T908" s="65" t="s">
        <v>479</v>
      </c>
      <c r="U908" s="65" t="s">
        <v>479</v>
      </c>
    </row>
    <row r="909" ht="25.5" customHeight="1">
      <c r="V909" s="65"/>
    </row>
    <row r="910" ht="25.5" customHeight="1">
      <c r="V910" s="65"/>
    </row>
    <row r="911" ht="25.5" customHeight="1">
      <c r="V911" s="65"/>
    </row>
    <row r="912" ht="25.5" customHeight="1">
      <c r="V912" s="65"/>
    </row>
    <row r="913" ht="25.5" customHeight="1">
      <c r="V913" s="65"/>
    </row>
    <row r="914" ht="25.5" customHeight="1">
      <c r="V914" s="65"/>
    </row>
    <row r="915" ht="25.5" customHeight="1">
      <c r="V915" s="65"/>
    </row>
    <row r="916" ht="25.5" customHeight="1">
      <c r="V916" s="65"/>
    </row>
    <row r="917" ht="25.5" customHeight="1">
      <c r="V917" s="65"/>
    </row>
    <row r="918" ht="25.5" customHeight="1">
      <c r="V918" s="65"/>
    </row>
    <row r="919" ht="25.5" customHeight="1">
      <c r="V919" s="65"/>
    </row>
    <row r="920" ht="25.5" customHeight="1">
      <c r="V920" s="65"/>
    </row>
    <row r="921" ht="25.5" customHeight="1">
      <c r="V921" s="65"/>
    </row>
    <row r="922" ht="25.5" customHeight="1">
      <c r="V922" s="65"/>
    </row>
    <row r="923" ht="25.5" customHeight="1">
      <c r="V923" s="65"/>
    </row>
    <row r="924" ht="25.5" customHeight="1">
      <c r="V924" s="65"/>
    </row>
    <row r="925" ht="25.5" customHeight="1">
      <c r="V925" s="65"/>
    </row>
    <row r="926" ht="25.5" customHeight="1">
      <c r="V926" s="65"/>
    </row>
    <row r="927" ht="25.5" customHeight="1">
      <c r="V927" s="65"/>
    </row>
    <row r="928" ht="25.5" customHeight="1">
      <c r="V928" s="65"/>
    </row>
    <row r="929" ht="25.5" customHeight="1">
      <c r="V929" s="65"/>
    </row>
    <row r="930" ht="25.5" customHeight="1">
      <c r="V930" s="65"/>
    </row>
    <row r="931" ht="25.5" customHeight="1">
      <c r="V931" s="65"/>
    </row>
    <row r="932" ht="25.5" customHeight="1">
      <c r="V932" s="65"/>
    </row>
    <row r="933" ht="25.5" customHeight="1">
      <c r="V933" s="65"/>
    </row>
    <row r="934" ht="25.5" customHeight="1">
      <c r="V934" s="65"/>
    </row>
    <row r="935" ht="25.5" customHeight="1">
      <c r="V935" s="65"/>
    </row>
    <row r="936" ht="25.5" customHeight="1">
      <c r="V936" s="65"/>
    </row>
    <row r="937" ht="25.5" customHeight="1">
      <c r="V937" s="65"/>
    </row>
    <row r="938" ht="25.5" customHeight="1">
      <c r="V938" s="65"/>
    </row>
    <row r="939" ht="25.5" customHeight="1">
      <c r="V939" s="65"/>
    </row>
    <row r="940" ht="25.5" customHeight="1">
      <c r="V940" s="65"/>
    </row>
    <row r="941" ht="25.5" customHeight="1">
      <c r="V941" s="65"/>
    </row>
    <row r="942" ht="25.5" customHeight="1">
      <c r="V942" s="65"/>
    </row>
    <row r="943" ht="25.5" customHeight="1">
      <c r="V943" s="65"/>
    </row>
    <row r="944" ht="25.5" customHeight="1">
      <c r="V944" s="65"/>
    </row>
    <row r="945" ht="25.5" customHeight="1">
      <c r="V945" s="65"/>
    </row>
    <row r="946" ht="25.5" customHeight="1">
      <c r="V946" s="65"/>
    </row>
    <row r="947" ht="25.5" customHeight="1">
      <c r="V947" s="65"/>
    </row>
    <row r="948" ht="25.5" customHeight="1">
      <c r="V948" s="65"/>
    </row>
    <row r="949" ht="25.5" customHeight="1">
      <c r="V949" s="65"/>
    </row>
    <row r="950" ht="25.5" customHeight="1">
      <c r="V950" s="65"/>
    </row>
    <row r="951" ht="25.5" customHeight="1">
      <c r="V951" s="65"/>
    </row>
    <row r="952" ht="25.5" customHeight="1">
      <c r="V952" s="65"/>
    </row>
    <row r="953" ht="25.5" customHeight="1">
      <c r="V953" s="65"/>
    </row>
    <row r="954" ht="25.5" customHeight="1">
      <c r="V954" s="65"/>
    </row>
    <row r="955" ht="25.5" customHeight="1">
      <c r="V955" s="65"/>
    </row>
    <row r="956" ht="25.5" customHeight="1">
      <c r="V956" s="65"/>
    </row>
    <row r="957" ht="25.5" customHeight="1">
      <c r="V957" s="65"/>
    </row>
    <row r="958" ht="25.5" customHeight="1">
      <c r="V958" s="65"/>
    </row>
    <row r="959" ht="25.5" customHeight="1">
      <c r="V959" s="65"/>
    </row>
    <row r="960" ht="25.5" customHeight="1">
      <c r="V960" s="65"/>
    </row>
    <row r="961" ht="25.5" customHeight="1">
      <c r="V961" s="65"/>
    </row>
    <row r="962" ht="25.5" customHeight="1">
      <c r="V962" s="65"/>
    </row>
    <row r="963" ht="25.5" customHeight="1">
      <c r="V963" s="65"/>
    </row>
    <row r="964" ht="25.5" customHeight="1">
      <c r="V964" s="65"/>
    </row>
    <row r="965" ht="25.5" customHeight="1">
      <c r="V965" s="65"/>
    </row>
    <row r="966" ht="25.5" customHeight="1">
      <c r="V966" s="65"/>
    </row>
    <row r="967" ht="25.5" customHeight="1">
      <c r="V967" s="65"/>
    </row>
    <row r="968" ht="25.5" customHeight="1">
      <c r="V968" s="65"/>
    </row>
    <row r="969" ht="25.5" customHeight="1">
      <c r="V969" s="65"/>
    </row>
    <row r="970" ht="25.5" customHeight="1">
      <c r="V970" s="65"/>
    </row>
    <row r="971" ht="25.5" customHeight="1">
      <c r="V971" s="65"/>
    </row>
    <row r="972" ht="25.5" customHeight="1">
      <c r="V972" s="65"/>
    </row>
    <row r="973" ht="25.5" customHeight="1">
      <c r="V973" s="65"/>
    </row>
    <row r="974" ht="25.5" customHeight="1">
      <c r="V974" s="65"/>
    </row>
    <row r="975" ht="25.5" customHeight="1">
      <c r="V975" s="65"/>
    </row>
    <row r="976" ht="25.5" customHeight="1">
      <c r="V976" s="65"/>
    </row>
    <row r="977" ht="25.5" customHeight="1">
      <c r="V977" s="65"/>
    </row>
    <row r="978" ht="25.5" customHeight="1">
      <c r="V978" s="65"/>
    </row>
    <row r="979" ht="25.5" customHeight="1">
      <c r="V979" s="65"/>
    </row>
    <row r="980" ht="25.5" customHeight="1">
      <c r="V980" s="65"/>
    </row>
    <row r="981" ht="25.5" customHeight="1">
      <c r="V981" s="65"/>
    </row>
    <row r="982" ht="25.5" customHeight="1">
      <c r="V982" s="65"/>
    </row>
    <row r="983" ht="25.5" customHeight="1">
      <c r="V983" s="65"/>
    </row>
    <row r="984" ht="25.5" customHeight="1">
      <c r="V984" s="65"/>
    </row>
    <row r="985" ht="25.5" customHeight="1">
      <c r="V985" s="65"/>
    </row>
    <row r="986" ht="25.5" customHeight="1">
      <c r="V986" s="65"/>
    </row>
    <row r="987" ht="25.5" customHeight="1">
      <c r="V987" s="65"/>
    </row>
    <row r="988" ht="25.5" customHeight="1">
      <c r="V988" s="65"/>
    </row>
    <row r="989" ht="25.5" customHeight="1">
      <c r="V989" s="65"/>
    </row>
    <row r="990" ht="25.5" customHeight="1">
      <c r="V990" s="65"/>
    </row>
    <row r="991" ht="25.5" customHeight="1">
      <c r="V991" s="65"/>
    </row>
    <row r="992" ht="25.5" customHeight="1">
      <c r="V992" s="65"/>
    </row>
    <row r="993" ht="25.5" customHeight="1">
      <c r="V993" s="65"/>
    </row>
    <row r="994" ht="25.5" customHeight="1">
      <c r="V994" s="65"/>
    </row>
    <row r="995" ht="25.5" customHeight="1">
      <c r="V995" s="65"/>
    </row>
    <row r="996" ht="25.5" customHeight="1">
      <c r="V996" s="65"/>
    </row>
    <row r="997" ht="25.5" customHeight="1">
      <c r="V997" s="65"/>
    </row>
    <row r="998" ht="25.5" customHeight="1">
      <c r="V998" s="65"/>
    </row>
    <row r="999" ht="25.5" customHeight="1">
      <c r="V999" s="65"/>
    </row>
    <row r="1000" ht="25.5" customHeight="1">
      <c r="V1000" s="65"/>
    </row>
    <row r="1001" ht="25.5" customHeight="1">
      <c r="V1001" s="65"/>
    </row>
    <row r="1002" ht="25.5" customHeight="1">
      <c r="V1002" s="65"/>
    </row>
    <row r="1003" ht="25.5" customHeight="1">
      <c r="V1003" s="65"/>
    </row>
    <row r="1004" ht="25.5" customHeight="1">
      <c r="V1004" s="65"/>
    </row>
    <row r="1005" ht="25.5" customHeight="1">
      <c r="V1005" s="65"/>
    </row>
    <row r="1006" ht="25.5" customHeight="1">
      <c r="V1006" s="65"/>
    </row>
    <row r="1007" ht="25.5" customHeight="1">
      <c r="V1007" s="65"/>
    </row>
    <row r="1008" ht="25.5" customHeight="1">
      <c r="V1008" s="65"/>
    </row>
    <row r="1009" ht="25.5" customHeight="1">
      <c r="V1009" s="65"/>
    </row>
    <row r="1010" ht="25.5" customHeight="1">
      <c r="V1010" s="65"/>
    </row>
    <row r="1011" ht="25.5" customHeight="1">
      <c r="V1011" s="65"/>
    </row>
    <row r="1012" ht="25.5" customHeight="1">
      <c r="V1012" s="65"/>
    </row>
    <row r="1013" ht="25.5" customHeight="1">
      <c r="V1013" s="65"/>
    </row>
    <row r="1014" ht="25.5" customHeight="1">
      <c r="V1014" s="65"/>
    </row>
    <row r="1015" ht="25.5" customHeight="1">
      <c r="V1015" s="65"/>
    </row>
    <row r="1016" ht="25.5" customHeight="1">
      <c r="V1016" s="65"/>
    </row>
    <row r="1017" ht="25.5" customHeight="1">
      <c r="V1017" s="65"/>
    </row>
    <row r="1018" ht="25.5" customHeight="1">
      <c r="V1018" s="65"/>
    </row>
    <row r="1019" ht="25.5" customHeight="1">
      <c r="V1019" s="65"/>
    </row>
    <row r="1020" ht="25.5" customHeight="1">
      <c r="V1020" s="65"/>
    </row>
    <row r="1021" ht="25.5" customHeight="1">
      <c r="V1021" s="65"/>
    </row>
    <row r="1022" ht="25.5" customHeight="1">
      <c r="V1022" s="65"/>
    </row>
    <row r="1023" ht="25.5" customHeight="1">
      <c r="V1023" s="65"/>
    </row>
    <row r="1024" ht="25.5" customHeight="1">
      <c r="V1024" s="65"/>
    </row>
    <row r="1025" ht="25.5" customHeight="1">
      <c r="V1025" s="65"/>
    </row>
    <row r="1026" ht="25.5" customHeight="1">
      <c r="V1026" s="65"/>
    </row>
    <row r="1027" ht="25.5" customHeight="1">
      <c r="V1027" s="65"/>
    </row>
    <row r="1028" ht="25.5" customHeight="1">
      <c r="V1028" s="65"/>
    </row>
    <row r="1029" ht="25.5" customHeight="1">
      <c r="V1029" s="65"/>
    </row>
    <row r="1030" ht="25.5" customHeight="1">
      <c r="V1030" s="65"/>
    </row>
    <row r="1031" ht="25.5" customHeight="1">
      <c r="V1031" s="65"/>
    </row>
    <row r="1032" ht="25.5" customHeight="1">
      <c r="V1032" s="65"/>
    </row>
    <row r="1033" ht="25.5" customHeight="1">
      <c r="V1033" s="65"/>
    </row>
    <row r="1034" ht="25.5" customHeight="1">
      <c r="V1034" s="65"/>
    </row>
    <row r="1035" ht="25.5" customHeight="1">
      <c r="V1035" s="65"/>
    </row>
    <row r="1036" ht="25.5" customHeight="1">
      <c r="V1036" s="65"/>
    </row>
    <row r="1037" ht="25.5" customHeight="1">
      <c r="V1037" s="65"/>
    </row>
    <row r="1038" ht="25.5" customHeight="1">
      <c r="V1038" s="65"/>
    </row>
    <row r="1039" ht="25.5" customHeight="1">
      <c r="V1039" s="65"/>
    </row>
    <row r="1040" ht="25.5" customHeight="1">
      <c r="V1040" s="65"/>
    </row>
    <row r="1041" ht="25.5" customHeight="1">
      <c r="V1041" s="65"/>
    </row>
    <row r="1042" ht="25.5" customHeight="1">
      <c r="V1042" s="65"/>
    </row>
    <row r="1043" ht="25.5" customHeight="1">
      <c r="V1043" s="65"/>
    </row>
    <row r="1044" ht="25.5" customHeight="1">
      <c r="V1044" s="65"/>
    </row>
    <row r="1045" ht="25.5" customHeight="1">
      <c r="V1045" s="65"/>
    </row>
    <row r="1046" ht="25.5" customHeight="1">
      <c r="V1046" s="65"/>
    </row>
    <row r="1047" ht="25.5" customHeight="1">
      <c r="V1047" s="65"/>
    </row>
    <row r="1048" ht="25.5" customHeight="1">
      <c r="V1048" s="65"/>
    </row>
    <row r="1049" ht="25.5" customHeight="1">
      <c r="V1049" s="65"/>
    </row>
    <row r="1050" ht="25.5" customHeight="1">
      <c r="V1050" s="65"/>
    </row>
    <row r="1051" ht="25.5" customHeight="1">
      <c r="V1051" s="65"/>
    </row>
    <row r="1052" ht="25.5" customHeight="1">
      <c r="V1052" s="65"/>
    </row>
    <row r="1053" ht="25.5" customHeight="1">
      <c r="V1053" s="65"/>
    </row>
    <row r="1054" ht="25.5" customHeight="1">
      <c r="V1054" s="65"/>
    </row>
    <row r="1055" ht="25.5" customHeight="1">
      <c r="V1055" s="65"/>
    </row>
    <row r="1056" ht="25.5" customHeight="1">
      <c r="V1056" s="65"/>
    </row>
    <row r="1057" ht="25.5" customHeight="1">
      <c r="V1057" s="65"/>
    </row>
    <row r="1058" ht="25.5" customHeight="1">
      <c r="V1058" s="65"/>
    </row>
    <row r="1059" ht="25.5" customHeight="1">
      <c r="V1059" s="65"/>
    </row>
    <row r="1060" ht="25.5" customHeight="1">
      <c r="V1060" s="65"/>
    </row>
    <row r="1061" ht="25.5" customHeight="1">
      <c r="V1061" s="65"/>
    </row>
    <row r="1062" ht="25.5" customHeight="1">
      <c r="V1062" s="65"/>
    </row>
    <row r="1063" ht="25.5" customHeight="1">
      <c r="V1063" s="65"/>
    </row>
    <row r="1064" ht="25.5" customHeight="1">
      <c r="V1064" s="65"/>
    </row>
    <row r="1065" ht="25.5" customHeight="1">
      <c r="V1065" s="65"/>
    </row>
    <row r="1066" ht="25.5" customHeight="1">
      <c r="V1066" s="65"/>
    </row>
    <row r="1067" ht="25.5" customHeight="1">
      <c r="V1067" s="65"/>
    </row>
    <row r="1068" ht="25.5" customHeight="1">
      <c r="V1068" s="65"/>
    </row>
    <row r="1069" ht="25.5" customHeight="1">
      <c r="V1069" s="65"/>
    </row>
    <row r="1070" ht="25.5" customHeight="1">
      <c r="V1070" s="65"/>
    </row>
    <row r="1071" ht="25.5" customHeight="1">
      <c r="V1071" s="65"/>
    </row>
    <row r="1072" ht="25.5" customHeight="1">
      <c r="V1072" s="65"/>
    </row>
    <row r="1073" ht="25.5" customHeight="1">
      <c r="V1073" s="65"/>
    </row>
    <row r="1074" ht="25.5" customHeight="1">
      <c r="V1074" s="65"/>
    </row>
    <row r="1075" ht="25.5" customHeight="1">
      <c r="V1075" s="65"/>
    </row>
    <row r="1076" ht="25.5" customHeight="1">
      <c r="V1076" s="65"/>
    </row>
    <row r="1077" ht="25.5" customHeight="1">
      <c r="V1077" s="65"/>
    </row>
    <row r="1078" ht="25.5" customHeight="1">
      <c r="V1078" s="65"/>
    </row>
    <row r="1079" ht="25.5" customHeight="1">
      <c r="V1079" s="65"/>
    </row>
    <row r="1080" ht="25.5" customHeight="1">
      <c r="V1080" s="65"/>
    </row>
    <row r="1081" ht="25.5" customHeight="1">
      <c r="V1081" s="65"/>
    </row>
    <row r="1082" ht="25.5" customHeight="1">
      <c r="V1082" s="65"/>
    </row>
    <row r="1083" ht="25.5" customHeight="1">
      <c r="V1083" s="65"/>
    </row>
    <row r="1084" ht="25.5" customHeight="1">
      <c r="V1084" s="65"/>
    </row>
    <row r="1085" ht="25.5" customHeight="1">
      <c r="V1085" s="65"/>
    </row>
    <row r="1086" ht="25.5" customHeight="1">
      <c r="V1086" s="65"/>
    </row>
    <row r="1087" ht="25.5" customHeight="1">
      <c r="V1087" s="65"/>
    </row>
    <row r="1088" ht="25.5" customHeight="1">
      <c r="V1088" s="65"/>
    </row>
    <row r="1089" ht="25.5" customHeight="1">
      <c r="V1089" s="65"/>
    </row>
    <row r="1090" ht="25.5" customHeight="1">
      <c r="V1090" s="65"/>
    </row>
    <row r="1091" ht="25.5" customHeight="1">
      <c r="V1091" s="65"/>
    </row>
    <row r="1092" ht="25.5" customHeight="1">
      <c r="V1092" s="65"/>
    </row>
    <row r="1093" ht="25.5" customHeight="1">
      <c r="V1093" s="65"/>
    </row>
    <row r="1094" ht="25.5" customHeight="1">
      <c r="V1094" s="65"/>
    </row>
    <row r="1095" ht="25.5" customHeight="1">
      <c r="V1095" s="65"/>
    </row>
    <row r="1096" ht="25.5" customHeight="1">
      <c r="V1096" s="65"/>
    </row>
    <row r="1097" ht="25.5" customHeight="1">
      <c r="V1097" s="65"/>
    </row>
    <row r="1098" ht="25.5" customHeight="1">
      <c r="V1098" s="65"/>
    </row>
    <row r="1099" ht="25.5" customHeight="1">
      <c r="V1099" s="65"/>
    </row>
    <row r="1100" ht="25.5" customHeight="1">
      <c r="V1100" s="65"/>
    </row>
    <row r="1101" ht="25.5" customHeight="1">
      <c r="V1101" s="65"/>
    </row>
    <row r="1102" ht="25.5" customHeight="1">
      <c r="V1102" s="65"/>
    </row>
    <row r="1103" ht="25.5" customHeight="1">
      <c r="V1103" s="65"/>
    </row>
    <row r="1104" ht="25.5" customHeight="1">
      <c r="V1104" s="65"/>
    </row>
    <row r="1105" ht="25.5" customHeight="1">
      <c r="V1105" s="65"/>
    </row>
    <row r="1106" ht="25.5" customHeight="1">
      <c r="V1106" s="65"/>
    </row>
    <row r="1107" ht="25.5" customHeight="1">
      <c r="V1107" s="65"/>
    </row>
    <row r="1108" ht="25.5" customHeight="1">
      <c r="V1108" s="65"/>
    </row>
    <row r="1109" ht="25.5" customHeight="1">
      <c r="V1109" s="65"/>
    </row>
    <row r="1110" ht="25.5" customHeight="1">
      <c r="V1110" s="65"/>
    </row>
    <row r="1111" ht="25.5" customHeight="1">
      <c r="V1111" s="65"/>
    </row>
    <row r="1112" ht="25.5" customHeight="1">
      <c r="V1112" s="65"/>
    </row>
    <row r="1113" ht="25.5" customHeight="1">
      <c r="V1113" s="65"/>
    </row>
    <row r="1114" ht="25.5" customHeight="1">
      <c r="V1114" s="65"/>
    </row>
    <row r="1115" ht="25.5" customHeight="1">
      <c r="V1115" s="65"/>
    </row>
    <row r="1116" ht="25.5" customHeight="1">
      <c r="V1116" s="65"/>
    </row>
    <row r="1117" ht="25.5" customHeight="1">
      <c r="V1117" s="65"/>
    </row>
    <row r="1118" ht="25.5" customHeight="1">
      <c r="V1118" s="65"/>
    </row>
    <row r="1119" ht="25.5" customHeight="1">
      <c r="V1119" s="65"/>
    </row>
    <row r="1120" ht="25.5" customHeight="1">
      <c r="V1120" s="65"/>
    </row>
    <row r="1121" ht="25.5" customHeight="1">
      <c r="V1121" s="65"/>
    </row>
    <row r="1122" ht="25.5" customHeight="1">
      <c r="V1122" s="65"/>
    </row>
    <row r="1123" ht="25.5" customHeight="1">
      <c r="V1123" s="65"/>
    </row>
    <row r="1124" ht="25.5" customHeight="1">
      <c r="V1124" s="65"/>
    </row>
    <row r="1125" ht="25.5" customHeight="1">
      <c r="V1125" s="65"/>
    </row>
    <row r="1126" ht="25.5" customHeight="1">
      <c r="V1126" s="65"/>
    </row>
    <row r="1127" ht="25.5" customHeight="1">
      <c r="V1127" s="65"/>
    </row>
    <row r="1128" ht="25.5" customHeight="1">
      <c r="V1128" s="65"/>
    </row>
    <row r="1129" ht="25.5" customHeight="1">
      <c r="V1129" s="65"/>
    </row>
    <row r="1130" ht="25.5" customHeight="1">
      <c r="V1130" s="65"/>
    </row>
    <row r="1131" ht="25.5" customHeight="1">
      <c r="V1131" s="65"/>
    </row>
    <row r="1132" ht="25.5" customHeight="1">
      <c r="V1132" s="65"/>
    </row>
    <row r="1133" ht="25.5" customHeight="1">
      <c r="V1133" s="65"/>
    </row>
    <row r="1134" ht="25.5" customHeight="1">
      <c r="V1134" s="65"/>
    </row>
    <row r="1135" ht="25.5" customHeight="1">
      <c r="V1135" s="65"/>
    </row>
    <row r="1136" ht="25.5" customHeight="1">
      <c r="V1136" s="65"/>
    </row>
    <row r="1137" ht="25.5" customHeight="1">
      <c r="V1137" s="65"/>
    </row>
    <row r="1138" ht="25.5" customHeight="1">
      <c r="V1138" s="65"/>
    </row>
    <row r="1139" ht="25.5" customHeight="1">
      <c r="V1139" s="65"/>
    </row>
    <row r="1140" ht="25.5" customHeight="1">
      <c r="V1140" s="65"/>
    </row>
    <row r="1141" ht="25.5" customHeight="1">
      <c r="V1141" s="65"/>
    </row>
    <row r="1142" ht="25.5" customHeight="1">
      <c r="V1142" s="65"/>
    </row>
    <row r="1143" ht="25.5" customHeight="1">
      <c r="V1143" s="65"/>
    </row>
    <row r="1144" ht="25.5" customHeight="1">
      <c r="V1144" s="65"/>
    </row>
    <row r="1145" ht="25.5" customHeight="1">
      <c r="V1145" s="65"/>
    </row>
    <row r="1146" ht="25.5" customHeight="1">
      <c r="V1146" s="65"/>
    </row>
    <row r="1147" ht="25.5" customHeight="1">
      <c r="V1147" s="65"/>
    </row>
    <row r="1148" ht="25.5" customHeight="1">
      <c r="V1148" s="65"/>
    </row>
    <row r="1149" ht="25.5" customHeight="1">
      <c r="V1149" s="65"/>
    </row>
    <row r="1150" ht="25.5" customHeight="1">
      <c r="V1150" s="65"/>
    </row>
    <row r="1151" ht="25.5" customHeight="1">
      <c r="V1151" s="65"/>
    </row>
    <row r="1152" ht="25.5" customHeight="1">
      <c r="V1152" s="65"/>
    </row>
    <row r="1153" ht="25.5" customHeight="1">
      <c r="V1153" s="65"/>
    </row>
    <row r="1154" ht="25.5" customHeight="1">
      <c r="V1154" s="65"/>
    </row>
    <row r="1155" ht="25.5" customHeight="1">
      <c r="V1155" s="65"/>
    </row>
    <row r="1156" ht="25.5" customHeight="1">
      <c r="V1156" s="65"/>
    </row>
    <row r="1157" ht="25.5" customHeight="1">
      <c r="V1157" s="65"/>
    </row>
    <row r="1158" ht="25.5" customHeight="1">
      <c r="V1158" s="65"/>
    </row>
    <row r="1159" ht="25.5" customHeight="1">
      <c r="V1159" s="65"/>
    </row>
    <row r="1160" ht="25.5" customHeight="1">
      <c r="V1160" s="65"/>
    </row>
    <row r="1161" ht="25.5" customHeight="1">
      <c r="V1161" s="65"/>
    </row>
    <row r="1162" ht="25.5" customHeight="1">
      <c r="V1162" s="65"/>
    </row>
    <row r="1163" ht="25.5" customHeight="1">
      <c r="V1163" s="65"/>
    </row>
    <row r="1164" ht="25.5" customHeight="1">
      <c r="V1164" s="65"/>
    </row>
    <row r="1165" ht="25.5" customHeight="1">
      <c r="V1165" s="65"/>
    </row>
    <row r="1166" ht="25.5" customHeight="1">
      <c r="V1166" s="65"/>
    </row>
    <row r="1167" ht="25.5" customHeight="1">
      <c r="V1167" s="65"/>
    </row>
    <row r="1168" ht="25.5" customHeight="1">
      <c r="V1168" s="65"/>
    </row>
    <row r="1169" ht="25.5" customHeight="1">
      <c r="V1169" s="65"/>
    </row>
    <row r="1170" ht="25.5" customHeight="1">
      <c r="V1170" s="65"/>
    </row>
    <row r="1171" ht="25.5" customHeight="1">
      <c r="V1171" s="65"/>
    </row>
    <row r="1172" ht="25.5" customHeight="1">
      <c r="V1172" s="65"/>
    </row>
    <row r="1173" ht="25.5" customHeight="1">
      <c r="V1173" s="65"/>
    </row>
    <row r="1174" ht="25.5" customHeight="1">
      <c r="V1174" s="65"/>
    </row>
    <row r="1175" ht="25.5" customHeight="1">
      <c r="V1175" s="65"/>
    </row>
    <row r="1176" ht="25.5" customHeight="1">
      <c r="V1176" s="65"/>
    </row>
    <row r="1177" ht="25.5" customHeight="1">
      <c r="V1177" s="65"/>
    </row>
    <row r="1178" ht="25.5" customHeight="1">
      <c r="V1178" s="65"/>
    </row>
    <row r="1179" ht="25.5" customHeight="1">
      <c r="V1179" s="65"/>
    </row>
    <row r="1180" ht="25.5" customHeight="1">
      <c r="V1180" s="65"/>
    </row>
    <row r="1181" ht="25.5" customHeight="1">
      <c r="V1181" s="65"/>
    </row>
    <row r="1182" ht="25.5" customHeight="1">
      <c r="V1182" s="65"/>
    </row>
    <row r="1183" ht="25.5" customHeight="1">
      <c r="V1183" s="65"/>
    </row>
    <row r="1184" ht="25.5" customHeight="1">
      <c r="V1184" s="65"/>
    </row>
    <row r="1185" ht="25.5" customHeight="1">
      <c r="V1185" s="65"/>
    </row>
    <row r="1186" ht="25.5" customHeight="1">
      <c r="V1186" s="65"/>
    </row>
    <row r="1187" ht="25.5" customHeight="1">
      <c r="V1187" s="65"/>
    </row>
    <row r="1188" ht="25.5" customHeight="1">
      <c r="V1188" s="65"/>
    </row>
    <row r="1189" ht="25.5" customHeight="1">
      <c r="V1189" s="65"/>
    </row>
    <row r="1190" ht="25.5" customHeight="1">
      <c r="V1190" s="65"/>
    </row>
    <row r="1191" ht="25.5" customHeight="1">
      <c r="V1191" s="65"/>
    </row>
    <row r="1192" ht="25.5" customHeight="1">
      <c r="V1192" s="65"/>
    </row>
    <row r="1193" ht="25.5" customHeight="1">
      <c r="V1193" s="65"/>
    </row>
    <row r="1194" ht="25.5" customHeight="1">
      <c r="V1194" s="65"/>
    </row>
    <row r="1195" ht="25.5" customHeight="1">
      <c r="V1195" s="65"/>
    </row>
    <row r="1196" ht="25.5" customHeight="1">
      <c r="V1196" s="65"/>
    </row>
    <row r="1197" ht="25.5" customHeight="1">
      <c r="V1197" s="65"/>
    </row>
    <row r="1198" ht="25.5" customHeight="1">
      <c r="V1198" s="65"/>
    </row>
    <row r="1199" ht="25.5" customHeight="1">
      <c r="V1199" s="65"/>
    </row>
    <row r="1200" ht="25.5" customHeight="1">
      <c r="V1200" s="65"/>
    </row>
    <row r="1201" ht="25.5" customHeight="1">
      <c r="V1201" s="65"/>
    </row>
    <row r="1202" ht="25.5" customHeight="1">
      <c r="V1202" s="65"/>
    </row>
    <row r="1203" ht="25.5" customHeight="1">
      <c r="V1203" s="65"/>
    </row>
    <row r="1204" ht="25.5" customHeight="1">
      <c r="V1204" s="65"/>
    </row>
    <row r="1205" ht="25.5" customHeight="1">
      <c r="V1205" s="65"/>
    </row>
    <row r="1206" ht="25.5" customHeight="1">
      <c r="V1206" s="65"/>
    </row>
    <row r="1207" ht="25.5" customHeight="1">
      <c r="V1207" s="65"/>
    </row>
    <row r="1208" ht="25.5" customHeight="1">
      <c r="V1208" s="65"/>
    </row>
    <row r="1209" ht="25.5" customHeight="1">
      <c r="V1209" s="65"/>
    </row>
    <row r="1210" ht="25.5" customHeight="1">
      <c r="V1210" s="65"/>
    </row>
    <row r="1211" ht="25.5" customHeight="1">
      <c r="V1211" s="65"/>
    </row>
    <row r="1212" ht="25.5" customHeight="1">
      <c r="V1212" s="65"/>
    </row>
    <row r="1213" ht="25.5" customHeight="1">
      <c r="V1213" s="65"/>
    </row>
    <row r="1214" ht="25.5" customHeight="1">
      <c r="V1214" s="65"/>
    </row>
    <row r="1215" ht="25.5" customHeight="1">
      <c r="V1215" s="65"/>
    </row>
    <row r="1216" ht="25.5" customHeight="1">
      <c r="V1216" s="65"/>
    </row>
    <row r="1217" ht="25.5" customHeight="1">
      <c r="V1217" s="65"/>
    </row>
    <row r="1218" ht="25.5" customHeight="1">
      <c r="V1218" s="65"/>
    </row>
    <row r="1219" ht="25.5" customHeight="1">
      <c r="V1219" s="65"/>
    </row>
    <row r="1220" ht="25.5" customHeight="1">
      <c r="V1220" s="65"/>
    </row>
    <row r="1221" ht="25.5" customHeight="1">
      <c r="V1221" s="65"/>
    </row>
    <row r="1222" ht="25.5" customHeight="1">
      <c r="V1222" s="65"/>
    </row>
    <row r="1223" ht="25.5" customHeight="1">
      <c r="V1223" s="65"/>
    </row>
    <row r="1224" ht="25.5" customHeight="1">
      <c r="V1224" s="65"/>
    </row>
    <row r="1225" ht="25.5" customHeight="1">
      <c r="V1225" s="65"/>
    </row>
    <row r="1226" ht="25.5" customHeight="1">
      <c r="V1226" s="65"/>
    </row>
    <row r="1227" ht="25.5" customHeight="1">
      <c r="V1227" s="65"/>
    </row>
    <row r="1228" ht="25.5" customHeight="1">
      <c r="V1228" s="65"/>
    </row>
    <row r="1229" ht="25.5" customHeight="1">
      <c r="V1229" s="65"/>
    </row>
    <row r="1230" ht="25.5" customHeight="1">
      <c r="V1230" s="65"/>
    </row>
    <row r="1231" ht="25.5" customHeight="1">
      <c r="V1231" s="65"/>
    </row>
    <row r="1232" ht="25.5" customHeight="1">
      <c r="V1232" s="65"/>
    </row>
    <row r="1233" ht="25.5" customHeight="1">
      <c r="V1233" s="65"/>
    </row>
    <row r="1234" ht="25.5" customHeight="1">
      <c r="V1234" s="65"/>
    </row>
    <row r="1235" ht="25.5" customHeight="1">
      <c r="V1235" s="65"/>
    </row>
    <row r="1236" ht="25.5" customHeight="1">
      <c r="V1236" s="65"/>
    </row>
    <row r="1237" ht="25.5" customHeight="1">
      <c r="V1237" s="65"/>
    </row>
    <row r="1238" ht="25.5" customHeight="1">
      <c r="V1238" s="65"/>
    </row>
    <row r="1239" ht="25.5" customHeight="1">
      <c r="V1239" s="65"/>
    </row>
    <row r="1240" ht="25.5" customHeight="1">
      <c r="V1240" s="65"/>
    </row>
    <row r="1241" ht="25.5" customHeight="1">
      <c r="V1241" s="65"/>
    </row>
    <row r="1242" ht="25.5" customHeight="1">
      <c r="V1242" s="65"/>
    </row>
    <row r="1243" ht="25.5" customHeight="1">
      <c r="V1243" s="65"/>
    </row>
    <row r="1244" ht="25.5" customHeight="1">
      <c r="V1244" s="65"/>
    </row>
    <row r="1245" ht="25.5" customHeight="1">
      <c r="V1245" s="65"/>
    </row>
    <row r="1246" ht="25.5" customHeight="1">
      <c r="V1246" s="65"/>
    </row>
    <row r="1247" ht="25.5" customHeight="1">
      <c r="V1247" s="65"/>
    </row>
    <row r="1248" ht="25.5" customHeight="1">
      <c r="V1248" s="65"/>
    </row>
    <row r="1249" ht="25.5" customHeight="1">
      <c r="V1249" s="65"/>
    </row>
    <row r="1250" ht="25.5" customHeight="1">
      <c r="V1250" s="65"/>
    </row>
    <row r="1251" ht="25.5" customHeight="1">
      <c r="V1251" s="65"/>
    </row>
    <row r="1252" ht="25.5" customHeight="1">
      <c r="V1252" s="65"/>
    </row>
    <row r="1253" ht="25.5" customHeight="1">
      <c r="V1253" s="65"/>
    </row>
    <row r="1254" ht="25.5" customHeight="1">
      <c r="V1254" s="65"/>
    </row>
    <row r="1255" ht="25.5" customHeight="1">
      <c r="V1255" s="65"/>
    </row>
    <row r="1256" ht="25.5" customHeight="1">
      <c r="V1256" s="65"/>
    </row>
    <row r="1257" ht="25.5" customHeight="1">
      <c r="V1257" s="65"/>
    </row>
    <row r="1258" ht="25.5" customHeight="1">
      <c r="V1258" s="65"/>
    </row>
    <row r="1259" ht="25.5" customHeight="1">
      <c r="V1259" s="65"/>
    </row>
    <row r="1260" ht="25.5" customHeight="1">
      <c r="V1260" s="65"/>
    </row>
    <row r="1261" ht="25.5" customHeight="1">
      <c r="V1261" s="65"/>
    </row>
    <row r="1262" ht="25.5" customHeight="1">
      <c r="V1262" s="65"/>
    </row>
    <row r="1263" ht="25.5" customHeight="1">
      <c r="V1263" s="65"/>
    </row>
    <row r="1264" ht="25.5" customHeight="1">
      <c r="V1264" s="65"/>
    </row>
    <row r="1265" ht="25.5" customHeight="1">
      <c r="V1265" s="65"/>
    </row>
    <row r="1266" ht="25.5" customHeight="1">
      <c r="V1266" s="65"/>
    </row>
    <row r="1267" ht="25.5" customHeight="1">
      <c r="V1267" s="65"/>
    </row>
    <row r="1268" ht="25.5" customHeight="1">
      <c r="V1268" s="65"/>
    </row>
    <row r="1269" ht="25.5" customHeight="1">
      <c r="V1269" s="65"/>
    </row>
    <row r="1270" ht="25.5" customHeight="1">
      <c r="V1270" s="65"/>
    </row>
    <row r="1271" ht="25.5" customHeight="1">
      <c r="V1271" s="65"/>
    </row>
    <row r="1272" ht="25.5" customHeight="1">
      <c r="V1272" s="65"/>
    </row>
    <row r="1273" ht="25.5" customHeight="1">
      <c r="V1273" s="65"/>
    </row>
    <row r="1274" ht="25.5" customHeight="1">
      <c r="V1274" s="65"/>
    </row>
    <row r="1275" ht="25.5" customHeight="1">
      <c r="V1275" s="65"/>
    </row>
    <row r="1276" ht="25.5" customHeight="1">
      <c r="V1276" s="65"/>
    </row>
    <row r="1277" ht="25.5" customHeight="1">
      <c r="V1277" s="65"/>
    </row>
    <row r="1278" ht="25.5" customHeight="1">
      <c r="V1278" s="65"/>
    </row>
    <row r="1279" ht="25.5" customHeight="1">
      <c r="V1279" s="65"/>
    </row>
    <row r="1280" ht="25.5" customHeight="1">
      <c r="V1280" s="65"/>
    </row>
    <row r="1281" ht="25.5" customHeight="1">
      <c r="V1281" s="65"/>
    </row>
    <row r="1282" ht="25.5" customHeight="1">
      <c r="V1282" s="65"/>
    </row>
    <row r="1283" ht="25.5" customHeight="1">
      <c r="V1283" s="65"/>
    </row>
    <row r="1284" ht="25.5" customHeight="1">
      <c r="V1284" s="65"/>
    </row>
    <row r="1285" ht="25.5" customHeight="1">
      <c r="V1285" s="65"/>
    </row>
    <row r="1286" ht="25.5" customHeight="1">
      <c r="V1286" s="65"/>
    </row>
    <row r="1287" ht="25.5" customHeight="1">
      <c r="V1287" s="65"/>
    </row>
    <row r="1288" ht="25.5" customHeight="1">
      <c r="V1288" s="65"/>
    </row>
    <row r="1289" ht="25.5" customHeight="1">
      <c r="V1289" s="65"/>
    </row>
    <row r="1290" ht="25.5" customHeight="1">
      <c r="V1290" s="65"/>
    </row>
    <row r="1291" ht="25.5" customHeight="1">
      <c r="V1291" s="65"/>
    </row>
    <row r="1292" ht="25.5" customHeight="1">
      <c r="V1292" s="65"/>
    </row>
    <row r="1293" ht="25.5" customHeight="1">
      <c r="V1293" s="65"/>
    </row>
    <row r="1294" ht="25.5" customHeight="1">
      <c r="V1294" s="65"/>
    </row>
    <row r="1295" ht="25.5" customHeight="1">
      <c r="V1295" s="65"/>
    </row>
    <row r="1296" ht="25.5" customHeight="1">
      <c r="V1296" s="65"/>
    </row>
    <row r="1297" ht="25.5" customHeight="1">
      <c r="V1297" s="65"/>
    </row>
    <row r="1298" ht="25.5" customHeight="1">
      <c r="V1298" s="65"/>
    </row>
    <row r="1299" ht="25.5" customHeight="1">
      <c r="V1299" s="65"/>
    </row>
    <row r="1300" ht="25.5" customHeight="1">
      <c r="V1300" s="65"/>
    </row>
    <row r="1301" ht="25.5" customHeight="1">
      <c r="V1301" s="65"/>
    </row>
    <row r="1302" ht="25.5" customHeight="1">
      <c r="V1302" s="65"/>
    </row>
    <row r="1303" ht="25.5" customHeight="1">
      <c r="V1303" s="65"/>
    </row>
    <row r="1304" ht="25.5" customHeight="1">
      <c r="V1304" s="65"/>
    </row>
    <row r="1305" ht="25.5" customHeight="1">
      <c r="V1305" s="65"/>
    </row>
    <row r="1306" ht="25.5" customHeight="1">
      <c r="V1306" s="65"/>
    </row>
    <row r="1307" ht="25.5" customHeight="1">
      <c r="V1307" s="65"/>
    </row>
    <row r="1308" ht="25.5" customHeight="1">
      <c r="V1308" s="65"/>
    </row>
    <row r="1309" ht="25.5" customHeight="1">
      <c r="V1309" s="65"/>
    </row>
    <row r="1310" ht="25.5" customHeight="1">
      <c r="V1310" s="65"/>
    </row>
    <row r="1311" ht="25.5" customHeight="1">
      <c r="V1311" s="65"/>
    </row>
    <row r="1312" ht="25.5" customHeight="1">
      <c r="V1312" s="65"/>
    </row>
    <row r="1313" ht="25.5" customHeight="1">
      <c r="V1313" s="65"/>
    </row>
    <row r="1314" ht="25.5" customHeight="1">
      <c r="V1314" s="65"/>
    </row>
    <row r="1315" ht="25.5" customHeight="1">
      <c r="V1315" s="65"/>
    </row>
    <row r="1316" ht="25.5" customHeight="1">
      <c r="V1316" s="65"/>
    </row>
    <row r="1317" ht="25.5" customHeight="1">
      <c r="V1317" s="65"/>
    </row>
    <row r="1318" ht="25.5" customHeight="1">
      <c r="V1318" s="65"/>
    </row>
    <row r="1319" ht="25.5" customHeight="1">
      <c r="V1319" s="65"/>
    </row>
    <row r="1320" ht="25.5" customHeight="1">
      <c r="V1320" s="65"/>
    </row>
    <row r="1321" ht="25.5" customHeight="1">
      <c r="V1321" s="65"/>
    </row>
    <row r="1322" ht="25.5" customHeight="1">
      <c r="V1322" s="65"/>
    </row>
    <row r="1323" ht="25.5" customHeight="1">
      <c r="V1323" s="65"/>
    </row>
    <row r="1324" ht="25.5" customHeight="1">
      <c r="V1324" s="65"/>
    </row>
    <row r="1325" ht="25.5" customHeight="1">
      <c r="V1325" s="65"/>
    </row>
    <row r="1326" ht="25.5" customHeight="1">
      <c r="V1326" s="65"/>
    </row>
    <row r="1327" ht="25.5" customHeight="1">
      <c r="V1327" s="65"/>
    </row>
    <row r="1328" ht="25.5" customHeight="1">
      <c r="V1328" s="65"/>
    </row>
    <row r="1329" ht="25.5" customHeight="1">
      <c r="V1329" s="65"/>
    </row>
    <row r="1330" ht="25.5" customHeight="1">
      <c r="V1330" s="65"/>
    </row>
    <row r="1331" ht="25.5" customHeight="1">
      <c r="V1331" s="65"/>
    </row>
    <row r="1332" ht="25.5" customHeight="1">
      <c r="V1332" s="65"/>
    </row>
    <row r="1333" ht="25.5" customHeight="1">
      <c r="V1333" s="65"/>
    </row>
    <row r="1334" ht="25.5" customHeight="1">
      <c r="V1334" s="65"/>
    </row>
    <row r="1335" ht="25.5" customHeight="1">
      <c r="V1335" s="65"/>
    </row>
    <row r="1336" ht="25.5" customHeight="1">
      <c r="V1336" s="65"/>
    </row>
    <row r="1337" ht="25.5" customHeight="1">
      <c r="V1337" s="65"/>
    </row>
    <row r="1338" ht="25.5" customHeight="1">
      <c r="V1338" s="65"/>
    </row>
    <row r="1339" ht="25.5" customHeight="1">
      <c r="V1339" s="65"/>
    </row>
    <row r="1340" ht="25.5" customHeight="1">
      <c r="V1340" s="65"/>
    </row>
    <row r="1341" ht="25.5" customHeight="1">
      <c r="V1341" s="65"/>
    </row>
    <row r="1342" ht="25.5" customHeight="1">
      <c r="V1342" s="65"/>
    </row>
    <row r="1343" ht="25.5" customHeight="1">
      <c r="V1343" s="65"/>
    </row>
    <row r="1344" ht="25.5" customHeight="1">
      <c r="V1344" s="65"/>
    </row>
    <row r="1345" ht="25.5" customHeight="1">
      <c r="V1345" s="65"/>
    </row>
    <row r="1346" ht="25.5" customHeight="1">
      <c r="V1346" s="65"/>
    </row>
    <row r="1347" ht="25.5" customHeight="1">
      <c r="V1347" s="65"/>
    </row>
    <row r="1348" ht="25.5" customHeight="1">
      <c r="V1348" s="65"/>
    </row>
    <row r="1349" ht="25.5" customHeight="1">
      <c r="V1349" s="65"/>
    </row>
    <row r="1350" ht="25.5" customHeight="1">
      <c r="V1350" s="65"/>
    </row>
    <row r="1351" ht="25.5" customHeight="1">
      <c r="V1351" s="65"/>
    </row>
    <row r="1352" ht="25.5" customHeight="1">
      <c r="V1352" s="65"/>
    </row>
    <row r="1353" ht="25.5" customHeight="1">
      <c r="V1353" s="65"/>
    </row>
    <row r="1354" ht="25.5" customHeight="1">
      <c r="V1354" s="65"/>
    </row>
    <row r="1355" ht="25.5" customHeight="1">
      <c r="V1355" s="65"/>
    </row>
    <row r="1356" ht="25.5" customHeight="1">
      <c r="V1356" s="65"/>
    </row>
    <row r="1357" ht="25.5" customHeight="1">
      <c r="V1357" s="65"/>
    </row>
    <row r="1358" ht="25.5" customHeight="1">
      <c r="V1358" s="65"/>
    </row>
    <row r="1359" ht="25.5" customHeight="1">
      <c r="V1359" s="65"/>
    </row>
    <row r="1360" ht="25.5" customHeight="1">
      <c r="V1360" s="65"/>
    </row>
    <row r="1361" ht="25.5" customHeight="1">
      <c r="V1361" s="65"/>
    </row>
    <row r="1362" ht="25.5" customHeight="1">
      <c r="V1362" s="65"/>
    </row>
    <row r="1363" ht="25.5" customHeight="1">
      <c r="V1363" s="65"/>
    </row>
    <row r="1364" ht="25.5" customHeight="1">
      <c r="V1364" s="65"/>
    </row>
    <row r="1365" ht="25.5" customHeight="1">
      <c r="V1365" s="65"/>
    </row>
    <row r="1366" ht="25.5" customHeight="1">
      <c r="V1366" s="65"/>
    </row>
    <row r="1367" ht="25.5" customHeight="1">
      <c r="V1367" s="65"/>
    </row>
    <row r="1368" ht="25.5" customHeight="1">
      <c r="V1368" s="65"/>
    </row>
    <row r="1369" ht="25.5" customHeight="1">
      <c r="V1369" s="65"/>
    </row>
    <row r="1370" ht="25.5" customHeight="1">
      <c r="V1370" s="65"/>
    </row>
    <row r="1371" ht="25.5" customHeight="1">
      <c r="V1371" s="65"/>
    </row>
    <row r="1372" ht="25.5" customHeight="1">
      <c r="V1372" s="65"/>
    </row>
    <row r="1373" ht="25.5" customHeight="1">
      <c r="V1373" s="65"/>
    </row>
    <row r="1374" ht="25.5" customHeight="1">
      <c r="V1374" s="65"/>
    </row>
    <row r="1375" ht="25.5" customHeight="1">
      <c r="V1375" s="65"/>
    </row>
    <row r="1376" ht="25.5" customHeight="1">
      <c r="V1376" s="65"/>
    </row>
    <row r="1377" ht="25.5" customHeight="1">
      <c r="V1377" s="65"/>
    </row>
    <row r="1378" ht="25.5" customHeight="1">
      <c r="V1378" s="65"/>
    </row>
    <row r="1379" ht="25.5" customHeight="1">
      <c r="V1379" s="65"/>
    </row>
    <row r="1380" ht="25.5" customHeight="1">
      <c r="V1380" s="65"/>
    </row>
    <row r="1381" ht="25.5" customHeight="1">
      <c r="V1381" s="65"/>
    </row>
    <row r="1382" ht="25.5" customHeight="1">
      <c r="V1382" s="65"/>
    </row>
    <row r="1383" ht="25.5" customHeight="1">
      <c r="V1383" s="65"/>
    </row>
    <row r="1384" ht="25.5" customHeight="1">
      <c r="V1384" s="65"/>
    </row>
    <row r="1385" ht="25.5" customHeight="1">
      <c r="V1385" s="65"/>
    </row>
    <row r="1386" ht="25.5" customHeight="1">
      <c r="V1386" s="65"/>
    </row>
    <row r="1387" ht="25.5" customHeight="1">
      <c r="V1387" s="65"/>
    </row>
    <row r="1388" ht="25.5" customHeight="1">
      <c r="V1388" s="65"/>
    </row>
    <row r="1389" ht="25.5" customHeight="1">
      <c r="V1389" s="65"/>
    </row>
    <row r="1390" ht="25.5" customHeight="1">
      <c r="V1390" s="65"/>
    </row>
    <row r="1391" ht="25.5" customHeight="1">
      <c r="V1391" s="65"/>
    </row>
    <row r="1392" ht="25.5" customHeight="1">
      <c r="V1392" s="65"/>
    </row>
    <row r="1393" ht="25.5" customHeight="1">
      <c r="V1393" s="65"/>
    </row>
    <row r="1394" ht="25.5" customHeight="1">
      <c r="V1394" s="65"/>
    </row>
    <row r="1395" ht="25.5" customHeight="1">
      <c r="V1395" s="65"/>
    </row>
    <row r="1396" ht="25.5" customHeight="1">
      <c r="V1396" s="65"/>
    </row>
    <row r="1397" ht="25.5" customHeight="1">
      <c r="V1397" s="65"/>
    </row>
    <row r="1398" ht="25.5" customHeight="1">
      <c r="V1398" s="65"/>
    </row>
    <row r="1399" ht="25.5" customHeight="1">
      <c r="V1399" s="65"/>
    </row>
    <row r="1400" ht="25.5" customHeight="1">
      <c r="V1400" s="65"/>
    </row>
    <row r="1401" ht="25.5" customHeight="1">
      <c r="V1401" s="65"/>
    </row>
    <row r="1402" ht="25.5" customHeight="1">
      <c r="V1402" s="65"/>
    </row>
    <row r="1403" ht="25.5" customHeight="1">
      <c r="V1403" s="65"/>
    </row>
    <row r="1404" ht="25.5" customHeight="1">
      <c r="V1404" s="65"/>
    </row>
    <row r="1405" ht="25.5" customHeight="1">
      <c r="V1405" s="65"/>
    </row>
    <row r="1406" ht="25.5" customHeight="1">
      <c r="V1406" s="65"/>
    </row>
    <row r="1407" ht="25.5" customHeight="1">
      <c r="V1407" s="65"/>
    </row>
    <row r="1408" ht="25.5" customHeight="1">
      <c r="V1408" s="65"/>
    </row>
    <row r="1409" ht="25.5" customHeight="1">
      <c r="V1409" s="65"/>
    </row>
    <row r="1410" ht="25.5" customHeight="1">
      <c r="V1410" s="65"/>
    </row>
    <row r="1411" ht="25.5" customHeight="1">
      <c r="V1411" s="65"/>
    </row>
    <row r="1412" ht="25.5" customHeight="1">
      <c r="V1412" s="65"/>
    </row>
    <row r="1413" ht="25.5" customHeight="1">
      <c r="V1413" s="65"/>
    </row>
    <row r="1414" ht="25.5" customHeight="1">
      <c r="V1414" s="65"/>
    </row>
    <row r="1415" ht="25.5" customHeight="1">
      <c r="V1415" s="65"/>
    </row>
    <row r="1416" ht="25.5" customHeight="1">
      <c r="V1416" s="65"/>
    </row>
    <row r="1417" ht="25.5" customHeight="1">
      <c r="V1417" s="65"/>
    </row>
    <row r="1418" ht="25.5" customHeight="1">
      <c r="V1418" s="65"/>
    </row>
    <row r="1419" ht="25.5" customHeight="1">
      <c r="V1419" s="65"/>
    </row>
    <row r="1420" ht="25.5" customHeight="1">
      <c r="V1420" s="65"/>
    </row>
    <row r="1421" ht="25.5" customHeight="1">
      <c r="V1421" s="65"/>
    </row>
    <row r="1422" ht="25.5" customHeight="1">
      <c r="V1422" s="65"/>
    </row>
    <row r="1423" ht="25.5" customHeight="1">
      <c r="V1423" s="65"/>
    </row>
    <row r="1424" ht="25.5" customHeight="1">
      <c r="V1424" s="65"/>
    </row>
    <row r="1425" ht="25.5" customHeight="1">
      <c r="V1425" s="65"/>
    </row>
    <row r="1426" ht="25.5" customHeight="1">
      <c r="V1426" s="65"/>
    </row>
    <row r="1427" ht="25.5" customHeight="1">
      <c r="V1427" s="65"/>
    </row>
    <row r="1428" ht="25.5" customHeight="1">
      <c r="V1428" s="65"/>
    </row>
    <row r="1429" ht="25.5" customHeight="1">
      <c r="V1429" s="65"/>
    </row>
    <row r="1430" ht="25.5" customHeight="1">
      <c r="V1430" s="65"/>
    </row>
    <row r="1431" ht="25.5" customHeight="1">
      <c r="V1431" s="65"/>
    </row>
    <row r="1432" ht="25.5" customHeight="1">
      <c r="V1432" s="65"/>
    </row>
    <row r="1433" ht="25.5" customHeight="1">
      <c r="V1433" s="65"/>
    </row>
    <row r="1434" ht="25.5" customHeight="1">
      <c r="V1434" s="65"/>
    </row>
    <row r="1435" ht="25.5" customHeight="1">
      <c r="V1435" s="65"/>
    </row>
    <row r="1436" ht="25.5" customHeight="1">
      <c r="V1436" s="65"/>
    </row>
    <row r="1437" ht="25.5" customHeight="1">
      <c r="V1437" s="65"/>
    </row>
    <row r="1438" ht="25.5" customHeight="1">
      <c r="V1438" s="65"/>
    </row>
    <row r="1439" ht="25.5" customHeight="1">
      <c r="V1439" s="65"/>
    </row>
    <row r="1440" ht="25.5" customHeight="1">
      <c r="V1440" s="65"/>
    </row>
    <row r="1441" ht="25.5" customHeight="1">
      <c r="V1441" s="65"/>
    </row>
    <row r="1442" ht="25.5" customHeight="1">
      <c r="V1442" s="65"/>
    </row>
    <row r="1443" ht="25.5" customHeight="1">
      <c r="V1443" s="65"/>
    </row>
    <row r="1444" ht="25.5" customHeight="1">
      <c r="V1444" s="65"/>
    </row>
    <row r="1445" ht="25.5" customHeight="1">
      <c r="V1445" s="65"/>
    </row>
    <row r="1446" ht="25.5" customHeight="1">
      <c r="V1446" s="65"/>
    </row>
    <row r="1447" ht="25.5" customHeight="1">
      <c r="V1447" s="65"/>
    </row>
    <row r="1448" ht="25.5" customHeight="1">
      <c r="V1448" s="65"/>
    </row>
    <row r="1449" ht="25.5" customHeight="1">
      <c r="V1449" s="65"/>
    </row>
    <row r="1450" ht="25.5" customHeight="1">
      <c r="V1450" s="65"/>
    </row>
    <row r="1451" ht="25.5" customHeight="1">
      <c r="V1451" s="65"/>
    </row>
    <row r="1452" ht="25.5" customHeight="1">
      <c r="V1452" s="65"/>
    </row>
    <row r="1453" ht="25.5" customHeight="1">
      <c r="V1453" s="65"/>
    </row>
    <row r="1454" ht="25.5" customHeight="1">
      <c r="V1454" s="65"/>
    </row>
    <row r="1455" ht="25.5" customHeight="1">
      <c r="V1455" s="65"/>
    </row>
    <row r="1456" ht="25.5" customHeight="1">
      <c r="V1456" s="65"/>
    </row>
    <row r="1457" ht="25.5" customHeight="1">
      <c r="V1457" s="65"/>
    </row>
    <row r="1458" ht="25.5" customHeight="1">
      <c r="V1458" s="65"/>
    </row>
    <row r="1459" ht="25.5" customHeight="1">
      <c r="V1459" s="65"/>
    </row>
    <row r="1460" ht="25.5" customHeight="1">
      <c r="V1460" s="65"/>
    </row>
    <row r="1461" ht="25.5" customHeight="1">
      <c r="V1461" s="65"/>
    </row>
    <row r="1462" ht="25.5" customHeight="1">
      <c r="V1462" s="65"/>
    </row>
    <row r="1463" ht="25.5" customHeight="1">
      <c r="V1463" s="65"/>
    </row>
    <row r="1464" ht="25.5" customHeight="1">
      <c r="V1464" s="65"/>
    </row>
    <row r="1465" ht="25.5" customHeight="1">
      <c r="V1465" s="65"/>
    </row>
    <row r="1466" ht="25.5" customHeight="1">
      <c r="V1466" s="65"/>
    </row>
    <row r="1467" ht="25.5" customHeight="1">
      <c r="V1467" s="65"/>
    </row>
    <row r="1468" ht="25.5" customHeight="1">
      <c r="V1468" s="65"/>
    </row>
    <row r="1469" ht="25.5" customHeight="1">
      <c r="V1469" s="65"/>
    </row>
    <row r="1470" ht="25.5" customHeight="1">
      <c r="V1470" s="65"/>
    </row>
    <row r="1471" ht="25.5" customHeight="1">
      <c r="V1471" s="65"/>
    </row>
    <row r="1472" ht="25.5" customHeight="1">
      <c r="V1472" s="65"/>
    </row>
    <row r="1473" ht="25.5" customHeight="1">
      <c r="V1473" s="65"/>
    </row>
    <row r="1474" ht="25.5" customHeight="1">
      <c r="V1474" s="65"/>
    </row>
    <row r="1475" ht="25.5" customHeight="1">
      <c r="V1475" s="65"/>
    </row>
    <row r="1476" ht="25.5" customHeight="1">
      <c r="V1476" s="65"/>
    </row>
    <row r="1477" ht="25.5" customHeight="1">
      <c r="V1477" s="65"/>
    </row>
    <row r="1478" ht="25.5" customHeight="1">
      <c r="V1478" s="65"/>
    </row>
    <row r="1479" ht="25.5" customHeight="1">
      <c r="V1479" s="65"/>
    </row>
    <row r="1480" ht="25.5" customHeight="1">
      <c r="V1480" s="65"/>
    </row>
    <row r="1481" ht="25.5" customHeight="1">
      <c r="V1481" s="65"/>
    </row>
    <row r="1482" ht="25.5" customHeight="1">
      <c r="V1482" s="65"/>
    </row>
    <row r="1483" ht="25.5" customHeight="1">
      <c r="V1483" s="65"/>
    </row>
    <row r="1484" ht="25.5" customHeight="1">
      <c r="V1484" s="65"/>
    </row>
    <row r="1485" ht="25.5" customHeight="1">
      <c r="V1485" s="65"/>
    </row>
    <row r="1486" ht="25.5" customHeight="1">
      <c r="V1486" s="65"/>
    </row>
    <row r="1487" ht="25.5" customHeight="1">
      <c r="V1487" s="65"/>
    </row>
    <row r="1488" ht="25.5" customHeight="1">
      <c r="V1488" s="65"/>
    </row>
    <row r="1489" ht="25.5" customHeight="1">
      <c r="V1489" s="65"/>
    </row>
    <row r="1490" ht="25.5" customHeight="1">
      <c r="V1490" s="65"/>
    </row>
    <row r="1491" ht="25.5" customHeight="1">
      <c r="V1491" s="65"/>
    </row>
    <row r="1492" ht="25.5" customHeight="1">
      <c r="V1492" s="65"/>
    </row>
    <row r="1493" ht="25.5" customHeight="1">
      <c r="V1493" s="65"/>
    </row>
    <row r="1494" ht="25.5" customHeight="1">
      <c r="V1494" s="65"/>
    </row>
    <row r="1495" ht="25.5" customHeight="1">
      <c r="V1495" s="65"/>
    </row>
    <row r="1496" ht="25.5" customHeight="1">
      <c r="V1496" s="65"/>
    </row>
    <row r="1497" ht="25.5" customHeight="1">
      <c r="V1497" s="65"/>
    </row>
    <row r="1498" ht="25.5" customHeight="1">
      <c r="V1498" s="65"/>
    </row>
    <row r="1499" ht="25.5" customHeight="1">
      <c r="V1499" s="65"/>
    </row>
    <row r="1500" ht="25.5" customHeight="1">
      <c r="V1500" s="65"/>
    </row>
    <row r="1501" ht="25.5" customHeight="1">
      <c r="V1501" s="65"/>
    </row>
    <row r="1502" ht="25.5" customHeight="1">
      <c r="V1502" s="65"/>
    </row>
    <row r="1503" ht="25.5" customHeight="1">
      <c r="V1503" s="65"/>
    </row>
    <row r="1504" ht="25.5" customHeight="1">
      <c r="V1504" s="65"/>
    </row>
    <row r="1505" ht="25.5" customHeight="1">
      <c r="V1505" s="65"/>
    </row>
    <row r="1506" ht="25.5" customHeight="1">
      <c r="V1506" s="65"/>
    </row>
    <row r="1507" ht="25.5" customHeight="1">
      <c r="V1507" s="65"/>
    </row>
    <row r="1508" ht="25.5" customHeight="1">
      <c r="V1508" s="65"/>
    </row>
    <row r="1509" ht="25.5" customHeight="1">
      <c r="V1509" s="65"/>
    </row>
    <row r="1510" ht="25.5" customHeight="1">
      <c r="V1510" s="65"/>
    </row>
    <row r="1511" ht="25.5" customHeight="1">
      <c r="V1511" s="65"/>
    </row>
    <row r="1512" ht="25.5" customHeight="1">
      <c r="V1512" s="65"/>
    </row>
    <row r="1513" ht="25.5" customHeight="1">
      <c r="V1513" s="65"/>
    </row>
    <row r="1514" ht="25.5" customHeight="1">
      <c r="V1514" s="65"/>
    </row>
    <row r="1515" ht="25.5" customHeight="1">
      <c r="V1515" s="65"/>
    </row>
    <row r="1516" ht="25.5" customHeight="1">
      <c r="V1516" s="65"/>
    </row>
    <row r="1517" ht="25.5" customHeight="1">
      <c r="V1517" s="65"/>
    </row>
    <row r="1518" ht="25.5" customHeight="1">
      <c r="V1518" s="65"/>
    </row>
    <row r="1519" ht="25.5" customHeight="1">
      <c r="V1519" s="65"/>
    </row>
    <row r="1520" ht="25.5" customHeight="1">
      <c r="V1520" s="65"/>
    </row>
    <row r="1521" ht="25.5" customHeight="1">
      <c r="V1521" s="65"/>
    </row>
    <row r="1522" ht="25.5" customHeight="1">
      <c r="V1522" s="65"/>
    </row>
    <row r="1523" ht="25.5" customHeight="1">
      <c r="V1523" s="65"/>
    </row>
    <row r="1524" ht="25.5" customHeight="1">
      <c r="V1524" s="65"/>
    </row>
    <row r="1525" ht="25.5" customHeight="1">
      <c r="V1525" s="65"/>
    </row>
    <row r="1526" ht="25.5" customHeight="1">
      <c r="V1526" s="65"/>
    </row>
    <row r="1527" ht="25.5" customHeight="1">
      <c r="V1527" s="65"/>
    </row>
    <row r="1528" ht="25.5" customHeight="1">
      <c r="V1528" s="65"/>
    </row>
    <row r="1529" ht="25.5" customHeight="1">
      <c r="V1529" s="65"/>
    </row>
    <row r="1530" ht="25.5" customHeight="1">
      <c r="V1530" s="65"/>
    </row>
    <row r="1531" ht="25.5" customHeight="1">
      <c r="V1531" s="65"/>
    </row>
    <row r="1532" ht="25.5" customHeight="1">
      <c r="V1532" s="65"/>
    </row>
    <row r="1533" ht="25.5" customHeight="1">
      <c r="V1533" s="65"/>
    </row>
    <row r="1534" ht="25.5" customHeight="1">
      <c r="V1534" s="65"/>
    </row>
    <row r="1535" ht="25.5" customHeight="1">
      <c r="V1535" s="65"/>
    </row>
    <row r="1536" ht="25.5" customHeight="1">
      <c r="V1536" s="65"/>
    </row>
    <row r="1537" ht="25.5" customHeight="1">
      <c r="V1537" s="65"/>
    </row>
    <row r="1538" ht="25.5" customHeight="1">
      <c r="V1538" s="65"/>
    </row>
    <row r="1539" ht="25.5" customHeight="1">
      <c r="V1539" s="65"/>
    </row>
    <row r="1540" ht="25.5" customHeight="1">
      <c r="V1540" s="65"/>
    </row>
    <row r="1541" ht="25.5" customHeight="1">
      <c r="V1541" s="65"/>
    </row>
    <row r="1542" ht="25.5" customHeight="1">
      <c r="V1542" s="65"/>
    </row>
    <row r="1543" ht="25.5" customHeight="1">
      <c r="V1543" s="65"/>
    </row>
    <row r="1544" ht="25.5" customHeight="1">
      <c r="V1544" s="65"/>
    </row>
    <row r="1545" ht="25.5" customHeight="1">
      <c r="V1545" s="65"/>
    </row>
    <row r="1546" ht="25.5" customHeight="1">
      <c r="V1546" s="65"/>
    </row>
    <row r="1547" ht="25.5" customHeight="1">
      <c r="V1547" s="65"/>
    </row>
    <row r="1548" ht="25.5" customHeight="1">
      <c r="V1548" s="65"/>
    </row>
    <row r="1549" ht="25.5" customHeight="1">
      <c r="V1549" s="65"/>
    </row>
    <row r="1550" ht="25.5" customHeight="1">
      <c r="V1550" s="65"/>
    </row>
    <row r="1551" ht="25.5" customHeight="1">
      <c r="V1551" s="65"/>
    </row>
    <row r="1552" ht="25.5" customHeight="1">
      <c r="V1552" s="65"/>
    </row>
    <row r="1553" ht="25.5" customHeight="1">
      <c r="V1553" s="65"/>
    </row>
    <row r="1554" ht="25.5" customHeight="1">
      <c r="V1554" s="65"/>
    </row>
    <row r="1555" ht="25.5" customHeight="1">
      <c r="V1555" s="65"/>
    </row>
    <row r="1556" ht="25.5" customHeight="1">
      <c r="V1556" s="65"/>
    </row>
    <row r="1557" ht="25.5" customHeight="1">
      <c r="V1557" s="65"/>
    </row>
    <row r="1558" ht="25.5" customHeight="1">
      <c r="V1558" s="65"/>
    </row>
    <row r="1559" ht="25.5" customHeight="1">
      <c r="V1559" s="65"/>
    </row>
    <row r="1560" ht="25.5" customHeight="1">
      <c r="V1560" s="65"/>
    </row>
    <row r="1561" ht="25.5" customHeight="1">
      <c r="V1561" s="65"/>
    </row>
    <row r="1562" ht="25.5" customHeight="1">
      <c r="V1562" s="65"/>
    </row>
    <row r="1563" ht="25.5" customHeight="1">
      <c r="V1563" s="65"/>
    </row>
    <row r="1564" ht="25.5" customHeight="1">
      <c r="V1564" s="65"/>
    </row>
    <row r="1565" ht="25.5" customHeight="1">
      <c r="V1565" s="65"/>
    </row>
    <row r="1566" ht="25.5" customHeight="1">
      <c r="V1566" s="65"/>
    </row>
    <row r="1567" ht="25.5" customHeight="1">
      <c r="V1567" s="65"/>
    </row>
    <row r="1568" ht="25.5" customHeight="1">
      <c r="V1568" s="65"/>
    </row>
    <row r="1569" ht="25.5" customHeight="1">
      <c r="V1569" s="65"/>
    </row>
    <row r="1570" ht="25.5" customHeight="1">
      <c r="V1570" s="65"/>
    </row>
    <row r="1571" ht="25.5" customHeight="1">
      <c r="V1571" s="65"/>
    </row>
    <row r="1572" ht="25.5" customHeight="1">
      <c r="V1572" s="65"/>
    </row>
    <row r="1573" ht="25.5" customHeight="1">
      <c r="V1573" s="65"/>
    </row>
    <row r="1574" ht="25.5" customHeight="1">
      <c r="V1574" s="65"/>
    </row>
    <row r="1575" ht="25.5" customHeight="1">
      <c r="V1575" s="65"/>
    </row>
    <row r="1576" ht="25.5" customHeight="1">
      <c r="V1576" s="65"/>
    </row>
    <row r="1577" ht="25.5" customHeight="1">
      <c r="V1577" s="65"/>
    </row>
    <row r="1578" ht="25.5" customHeight="1">
      <c r="V1578" s="65"/>
    </row>
    <row r="1579" ht="25.5" customHeight="1">
      <c r="V1579" s="65"/>
    </row>
    <row r="1580" ht="25.5" customHeight="1">
      <c r="V1580" s="65"/>
    </row>
    <row r="1581" ht="25.5" customHeight="1">
      <c r="V1581" s="65"/>
    </row>
    <row r="1582" ht="25.5" customHeight="1">
      <c r="V1582" s="65"/>
    </row>
    <row r="1583" ht="25.5" customHeight="1">
      <c r="V1583" s="65"/>
    </row>
    <row r="1584" ht="25.5" customHeight="1">
      <c r="V1584" s="65"/>
    </row>
    <row r="1585" ht="25.5" customHeight="1">
      <c r="V1585" s="65"/>
    </row>
    <row r="1586" ht="25.5" customHeight="1">
      <c r="V1586" s="65"/>
    </row>
    <row r="1587" ht="25.5" customHeight="1">
      <c r="V1587" s="65"/>
    </row>
    <row r="1588" ht="25.5" customHeight="1">
      <c r="V1588" s="65"/>
    </row>
    <row r="1589" ht="25.5" customHeight="1">
      <c r="V1589" s="65"/>
    </row>
    <row r="1590" ht="25.5" customHeight="1">
      <c r="V1590" s="65"/>
    </row>
    <row r="1591" ht="25.5" customHeight="1">
      <c r="V1591" s="65"/>
    </row>
    <row r="1592" ht="25.5" customHeight="1">
      <c r="V1592" s="65"/>
    </row>
    <row r="1593" ht="25.5" customHeight="1">
      <c r="V1593" s="65"/>
    </row>
    <row r="1594" ht="25.5" customHeight="1">
      <c r="V1594" s="65"/>
    </row>
    <row r="1595" ht="25.5" customHeight="1">
      <c r="V1595" s="65"/>
    </row>
    <row r="1596" ht="25.5" customHeight="1">
      <c r="V1596" s="65"/>
    </row>
    <row r="1597" ht="25.5" customHeight="1">
      <c r="V1597" s="65"/>
    </row>
    <row r="1598" ht="25.5" customHeight="1">
      <c r="V1598" s="65"/>
    </row>
    <row r="1599" ht="25.5" customHeight="1">
      <c r="V1599" s="65"/>
    </row>
    <row r="1600" ht="25.5" customHeight="1">
      <c r="V1600" s="65"/>
    </row>
    <row r="1601" ht="25.5" customHeight="1">
      <c r="V1601" s="65"/>
    </row>
    <row r="1602" ht="25.5" customHeight="1">
      <c r="V1602" s="65"/>
    </row>
    <row r="1603" ht="25.5" customHeight="1">
      <c r="V1603" s="65"/>
    </row>
    <row r="1604" ht="25.5" customHeight="1">
      <c r="V1604" s="65"/>
    </row>
    <row r="1605" ht="25.5" customHeight="1">
      <c r="V1605" s="65"/>
    </row>
    <row r="1606" ht="25.5" customHeight="1">
      <c r="V1606" s="65"/>
    </row>
    <row r="1607" ht="25.5" customHeight="1">
      <c r="V1607" s="65"/>
    </row>
    <row r="1608" ht="25.5" customHeight="1">
      <c r="V1608" s="65"/>
    </row>
    <row r="1609" ht="25.5" customHeight="1">
      <c r="V1609" s="65"/>
    </row>
    <row r="1610" ht="25.5" customHeight="1">
      <c r="V1610" s="65"/>
    </row>
    <row r="1611" ht="25.5" customHeight="1">
      <c r="V1611" s="65"/>
    </row>
    <row r="1612" ht="25.5" customHeight="1">
      <c r="V1612" s="65"/>
    </row>
    <row r="1613" ht="25.5" customHeight="1">
      <c r="V1613" s="65"/>
    </row>
    <row r="1614" ht="25.5" customHeight="1">
      <c r="V1614" s="65"/>
    </row>
    <row r="1615" ht="25.5" customHeight="1">
      <c r="V1615" s="65"/>
    </row>
    <row r="1616" ht="25.5" customHeight="1">
      <c r="V1616" s="65"/>
    </row>
    <row r="1617" ht="25.5" customHeight="1">
      <c r="V1617" s="65"/>
    </row>
    <row r="1618" ht="25.5" customHeight="1">
      <c r="V1618" s="65"/>
    </row>
    <row r="1619" ht="25.5" customHeight="1">
      <c r="V1619" s="65"/>
    </row>
    <row r="1620" ht="25.5" customHeight="1">
      <c r="V1620" s="65"/>
    </row>
    <row r="1621" ht="25.5" customHeight="1">
      <c r="V1621" s="65"/>
    </row>
    <row r="1622" ht="25.5" customHeight="1">
      <c r="V1622" s="65"/>
    </row>
    <row r="1623" ht="25.5" customHeight="1">
      <c r="V1623" s="65"/>
    </row>
    <row r="1624" ht="25.5" customHeight="1">
      <c r="V1624" s="65"/>
    </row>
    <row r="1625" ht="25.5" customHeight="1">
      <c r="V1625" s="65"/>
    </row>
    <row r="1626" ht="25.5" customHeight="1">
      <c r="V1626" s="65"/>
    </row>
    <row r="1627" ht="25.5" customHeight="1">
      <c r="V1627" s="65"/>
    </row>
    <row r="1628" ht="25.5" customHeight="1">
      <c r="V1628" s="65"/>
    </row>
    <row r="1629" ht="25.5" customHeight="1">
      <c r="V1629" s="65"/>
    </row>
    <row r="1630" ht="25.5" customHeight="1">
      <c r="V1630" s="65"/>
    </row>
    <row r="1631" ht="25.5" customHeight="1">
      <c r="V1631" s="65"/>
    </row>
    <row r="1632" ht="25.5" customHeight="1">
      <c r="V1632" s="65"/>
    </row>
    <row r="1633" ht="25.5" customHeight="1">
      <c r="V1633" s="65"/>
    </row>
    <row r="1634" ht="25.5" customHeight="1">
      <c r="V1634" s="65"/>
    </row>
    <row r="1635" ht="25.5" customHeight="1">
      <c r="V1635" s="65"/>
    </row>
    <row r="1636" ht="25.5" customHeight="1">
      <c r="V1636" s="65"/>
    </row>
    <row r="1637" ht="25.5" customHeight="1">
      <c r="V1637" s="65"/>
    </row>
    <row r="1638" ht="25.5" customHeight="1">
      <c r="V1638" s="65"/>
    </row>
    <row r="1639" ht="25.5" customHeight="1">
      <c r="V1639" s="65"/>
    </row>
    <row r="1640" ht="25.5" customHeight="1">
      <c r="V1640" s="65"/>
    </row>
    <row r="1641" ht="25.5" customHeight="1">
      <c r="V1641" s="65"/>
    </row>
    <row r="1642" ht="25.5" customHeight="1">
      <c r="V1642" s="65"/>
    </row>
    <row r="1643" ht="25.5" customHeight="1">
      <c r="V1643" s="65"/>
    </row>
    <row r="1644" ht="25.5" customHeight="1">
      <c r="V1644" s="65"/>
    </row>
    <row r="1645" ht="25.5" customHeight="1">
      <c r="V1645" s="65"/>
    </row>
    <row r="1646" ht="25.5" customHeight="1">
      <c r="V1646" s="65"/>
    </row>
    <row r="1647" ht="25.5" customHeight="1">
      <c r="V1647" s="65"/>
    </row>
    <row r="1648" ht="25.5" customHeight="1">
      <c r="V1648" s="65"/>
    </row>
    <row r="1649" ht="25.5" customHeight="1">
      <c r="V1649" s="65"/>
    </row>
    <row r="1650" ht="25.5" customHeight="1">
      <c r="V1650" s="65"/>
    </row>
    <row r="1651" ht="25.5" customHeight="1">
      <c r="V1651" s="65"/>
    </row>
    <row r="1652" ht="25.5" customHeight="1">
      <c r="V1652" s="65"/>
    </row>
    <row r="1653" ht="25.5" customHeight="1">
      <c r="V1653" s="65"/>
    </row>
    <row r="1654" ht="25.5" customHeight="1">
      <c r="V1654" s="65"/>
    </row>
    <row r="1655" ht="25.5" customHeight="1">
      <c r="V1655" s="65"/>
    </row>
    <row r="1656" ht="25.5" customHeight="1">
      <c r="V1656" s="65"/>
    </row>
    <row r="1657" ht="25.5" customHeight="1">
      <c r="V1657" s="65"/>
    </row>
    <row r="1658" ht="25.5" customHeight="1">
      <c r="V1658" s="65"/>
    </row>
    <row r="1659" ht="25.5" customHeight="1">
      <c r="V1659" s="65"/>
    </row>
    <row r="1660" ht="25.5" customHeight="1">
      <c r="V1660" s="65"/>
    </row>
    <row r="1661" ht="25.5" customHeight="1">
      <c r="V1661" s="65"/>
    </row>
    <row r="1662" ht="25.5" customHeight="1">
      <c r="V1662" s="65"/>
    </row>
    <row r="1663" ht="25.5" customHeight="1">
      <c r="V1663" s="65"/>
    </row>
    <row r="1664" ht="25.5" customHeight="1">
      <c r="V1664" s="65"/>
    </row>
    <row r="1665" ht="25.5" customHeight="1">
      <c r="V1665" s="65"/>
    </row>
    <row r="1666" ht="25.5" customHeight="1">
      <c r="V1666" s="65"/>
    </row>
    <row r="1667" ht="25.5" customHeight="1">
      <c r="V1667" s="65"/>
    </row>
    <row r="1668" ht="25.5" customHeight="1">
      <c r="V1668" s="65"/>
    </row>
    <row r="1669" ht="25.5" customHeight="1">
      <c r="V1669" s="65"/>
    </row>
    <row r="1670" ht="25.5" customHeight="1">
      <c r="V1670" s="65"/>
    </row>
    <row r="1671" ht="25.5" customHeight="1">
      <c r="V1671" s="65"/>
    </row>
    <row r="1672" ht="25.5" customHeight="1">
      <c r="V1672" s="65"/>
    </row>
  </sheetData>
  <mergeCells count="1">
    <mergeCell ref="P5:U5"/>
  </mergeCells>
  <printOptions/>
  <pageMargins left="0.17" right="0.17" top="0.19" bottom="0.32" header="0.17" footer="0.17"/>
  <pageSetup fitToHeight="0" fitToWidth="1" horizontalDpi="1200" verticalDpi="1200" orientation="landscape" paperSize="9" scale="77" r:id="rId2"/>
  <headerFooter alignWithMargins="0">
    <oddFooter>&amp;L&amp;8Sept 2002 Hardware Pricefile&amp;C&amp;8&amp;P of &amp;N&amp;R&amp;8Enterasys Networks Proprietary Information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W247"/>
  <sheetViews>
    <sheetView showZeros="0" workbookViewId="0" topLeftCell="A1">
      <pane xSplit="2" ySplit="4" topLeftCell="C5" activePane="bottomRight" state="frozen"/>
      <selection pane="topLeft" activeCell="AB15" sqref="AB15"/>
      <selection pane="topRight" activeCell="AB15" sqref="AB15"/>
      <selection pane="bottomLeft" activeCell="AB15" sqref="AB15"/>
      <selection pane="bottomRight" activeCell="C5" sqref="C5"/>
    </sheetView>
  </sheetViews>
  <sheetFormatPr defaultColWidth="9.140625" defaultRowHeight="25.5" customHeight="1"/>
  <cols>
    <col min="1" max="1" width="7.7109375" style="56" customWidth="1"/>
    <col min="2" max="2" width="19.8515625" style="119" customWidth="1"/>
    <col min="3" max="3" width="56.28125" style="56" customWidth="1"/>
    <col min="4" max="4" width="8.421875" style="122" customWidth="1"/>
    <col min="5" max="5" width="7.7109375" style="120" customWidth="1"/>
    <col min="6" max="6" width="11.28125" style="279" customWidth="1"/>
    <col min="7" max="7" width="9.28125" style="123" customWidth="1"/>
    <col min="8" max="8" width="11.57421875" style="284" customWidth="1"/>
    <col min="9" max="9" width="12.57421875" style="290" customWidth="1"/>
    <col min="10" max="10" width="14.28125" style="126" customWidth="1"/>
    <col min="11" max="11" width="2.00390625" style="118" customWidth="1"/>
    <col min="12" max="12" width="6.28125" style="118" bestFit="1" customWidth="1"/>
    <col min="13" max="14" width="8.7109375" style="118" customWidth="1"/>
    <col min="15" max="15" width="8.8515625" style="118" bestFit="1" customWidth="1"/>
    <col min="16" max="16" width="6.8515625" style="118" bestFit="1" customWidth="1"/>
    <col min="17" max="17" width="6.57421875" style="118" bestFit="1" customWidth="1"/>
    <col min="18" max="16384" width="9.140625" style="118" customWidth="1"/>
  </cols>
  <sheetData>
    <row r="1" spans="1:17" s="110" customFormat="1" ht="34.5" customHeight="1">
      <c r="A1" s="32"/>
      <c r="B1" s="188"/>
      <c r="C1" s="34" t="s">
        <v>1682</v>
      </c>
      <c r="D1" s="34"/>
      <c r="E1" s="111"/>
      <c r="F1" s="273"/>
      <c r="G1" s="112"/>
      <c r="H1" s="280"/>
      <c r="I1" s="285"/>
      <c r="J1" s="111"/>
      <c r="L1" s="42"/>
      <c r="M1" s="42"/>
      <c r="N1" s="42"/>
      <c r="O1" s="42"/>
      <c r="P1" s="42"/>
      <c r="Q1" s="42"/>
    </row>
    <row r="2" spans="1:17" s="110" customFormat="1" ht="22.5" customHeight="1">
      <c r="A2" s="32"/>
      <c r="B2" s="188"/>
      <c r="C2" s="34"/>
      <c r="D2" s="34"/>
      <c r="E2" s="111"/>
      <c r="F2" s="273"/>
      <c r="G2" s="112"/>
      <c r="H2" s="280"/>
      <c r="I2" s="285"/>
      <c r="J2" s="111"/>
      <c r="L2" s="402" t="s">
        <v>2187</v>
      </c>
      <c r="M2" s="402"/>
      <c r="N2" s="402"/>
      <c r="O2" s="402"/>
      <c r="P2" s="402"/>
      <c r="Q2" s="402"/>
    </row>
    <row r="3" spans="1:17" s="110" customFormat="1" ht="10.5" customHeight="1">
      <c r="A3" s="189"/>
      <c r="B3" s="190"/>
      <c r="C3" s="34"/>
      <c r="D3" s="34"/>
      <c r="E3" s="111"/>
      <c r="F3" s="273"/>
      <c r="G3" s="112"/>
      <c r="H3" s="280"/>
      <c r="I3" s="285"/>
      <c r="J3" s="111"/>
      <c r="L3" s="65"/>
      <c r="M3" s="65"/>
      <c r="N3" s="65"/>
      <c r="O3" s="65"/>
      <c r="P3" s="65"/>
      <c r="Q3" s="65"/>
    </row>
    <row r="4" spans="1:17" s="113" customFormat="1" ht="94.5">
      <c r="A4" s="46" t="s">
        <v>1166</v>
      </c>
      <c r="B4" s="211" t="s">
        <v>1167</v>
      </c>
      <c r="C4" s="47" t="s">
        <v>1168</v>
      </c>
      <c r="D4" s="48" t="s">
        <v>1169</v>
      </c>
      <c r="E4" s="48" t="s">
        <v>814</v>
      </c>
      <c r="F4" s="274" t="s">
        <v>1758</v>
      </c>
      <c r="G4" s="49" t="s">
        <v>1759</v>
      </c>
      <c r="H4" s="281" t="s">
        <v>2167</v>
      </c>
      <c r="I4" s="286" t="s">
        <v>2168</v>
      </c>
      <c r="J4" s="50" t="s">
        <v>80</v>
      </c>
      <c r="L4" s="50" t="s">
        <v>2170</v>
      </c>
      <c r="M4" s="50" t="s">
        <v>2745</v>
      </c>
      <c r="N4" s="50" t="s">
        <v>332</v>
      </c>
      <c r="O4" s="50" t="s">
        <v>1761</v>
      </c>
      <c r="P4" s="50" t="s">
        <v>333</v>
      </c>
      <c r="Q4" s="50" t="s">
        <v>1975</v>
      </c>
    </row>
    <row r="5" spans="2:10" s="113" customFormat="1" ht="15" customHeight="1">
      <c r="B5" s="114"/>
      <c r="C5" s="111"/>
      <c r="D5" s="115"/>
      <c r="E5" s="111"/>
      <c r="F5" s="273"/>
      <c r="G5" s="112"/>
      <c r="H5" s="280"/>
      <c r="I5" s="287"/>
      <c r="J5" s="52" t="s">
        <v>1976</v>
      </c>
    </row>
    <row r="6" spans="2:10" s="113" customFormat="1" ht="15" customHeight="1">
      <c r="B6" s="33"/>
      <c r="C6" s="35"/>
      <c r="D6" s="38"/>
      <c r="E6" s="35"/>
      <c r="F6" s="275" t="s">
        <v>477</v>
      </c>
      <c r="G6" s="53"/>
      <c r="H6" s="282" t="s">
        <v>477</v>
      </c>
      <c r="I6" s="288" t="s">
        <v>478</v>
      </c>
      <c r="J6" s="116" t="s">
        <v>75</v>
      </c>
    </row>
    <row r="7" spans="1:17" ht="25.5" customHeight="1">
      <c r="A7" s="61"/>
      <c r="B7" s="75"/>
      <c r="C7" s="58" t="s">
        <v>1370</v>
      </c>
      <c r="D7" s="73" t="s">
        <v>479</v>
      </c>
      <c r="E7" s="102"/>
      <c r="F7" s="276"/>
      <c r="G7" s="103"/>
      <c r="H7" s="283"/>
      <c r="I7" s="289"/>
      <c r="J7" s="82"/>
      <c r="K7" s="117"/>
      <c r="L7" s="65"/>
      <c r="M7" s="65"/>
      <c r="N7" s="65"/>
      <c r="O7" s="65"/>
      <c r="P7" s="65"/>
      <c r="Q7" s="65"/>
    </row>
    <row r="8" spans="1:17" s="117" customFormat="1" ht="25.5" customHeight="1">
      <c r="A8" s="107">
        <f>IF(L8="X","C",IF(M8="X","C",IF(N8="X","C",IF(O8="X","C",IF(P8="X","C",IF(Q8="X","C",0))))))</f>
        <v>0</v>
      </c>
      <c r="B8" s="75"/>
      <c r="C8" s="62" t="s">
        <v>1371</v>
      </c>
      <c r="D8" s="73" t="s">
        <v>479</v>
      </c>
      <c r="E8" s="102"/>
      <c r="F8" s="276"/>
      <c r="G8" s="103"/>
      <c r="H8" s="283"/>
      <c r="I8" s="289"/>
      <c r="J8" s="82"/>
      <c r="L8" s="65"/>
      <c r="M8" s="65"/>
      <c r="N8" s="65"/>
      <c r="O8" s="65"/>
      <c r="P8" s="65"/>
      <c r="Q8" s="65"/>
    </row>
    <row r="9" spans="1:17" s="117" customFormat="1" ht="25.5" customHeight="1">
      <c r="A9" s="107"/>
      <c r="B9" s="75" t="s">
        <v>1372</v>
      </c>
      <c r="C9" s="104" t="s">
        <v>1248</v>
      </c>
      <c r="D9" s="73" t="s">
        <v>1711</v>
      </c>
      <c r="E9" s="65" t="s">
        <v>2148</v>
      </c>
      <c r="F9" s="276">
        <v>41.1075</v>
      </c>
      <c r="G9" s="103">
        <v>0.1</v>
      </c>
      <c r="H9" s="283">
        <f aca="true" t="shared" si="0" ref="H9:H14">F9*(1-G9)</f>
        <v>36.996750000000006</v>
      </c>
      <c r="I9" s="289">
        <f>H9/Currency!$C$11</f>
        <v>38.05466982102449</v>
      </c>
      <c r="J9" s="81">
        <f>$H9*VLOOKUP($J$6,Currency!$A$3:$G$8,7,0)</f>
        <v>24.330363014599506</v>
      </c>
      <c r="L9" s="395"/>
      <c r="M9" s="395"/>
      <c r="N9" s="395"/>
      <c r="O9" s="395"/>
      <c r="P9" s="395"/>
      <c r="Q9" s="395"/>
    </row>
    <row r="10" spans="1:17" s="117" customFormat="1" ht="25.5" customHeight="1">
      <c r="A10" s="107"/>
      <c r="B10" s="75" t="s">
        <v>1249</v>
      </c>
      <c r="C10" s="104" t="s">
        <v>1672</v>
      </c>
      <c r="D10" s="73" t="s">
        <v>1711</v>
      </c>
      <c r="E10" s="65" t="s">
        <v>2148</v>
      </c>
      <c r="F10" s="276">
        <v>31.5945</v>
      </c>
      <c r="G10" s="103">
        <v>0.1</v>
      </c>
      <c r="H10" s="283">
        <f t="shared" si="0"/>
        <v>28.43505</v>
      </c>
      <c r="I10" s="289">
        <f>H10/Currency!$C$11</f>
        <v>29.248148529109237</v>
      </c>
      <c r="J10" s="81">
        <f>$H10*VLOOKUP($J$6,Currency!$A$3:$G$8,7,0)</f>
        <v>18.699888202025516</v>
      </c>
      <c r="L10" s="395" t="str">
        <f>IF($F10=0," ",IF(F10+T10=F10,"X"," "))</f>
        <v>X</v>
      </c>
      <c r="M10" s="395" t="str">
        <f>IF($F10=0," ",IF($L10="X"," ",IF(C10=R10," ","X")))</f>
        <v> </v>
      </c>
      <c r="N10" s="395" t="str">
        <f>IF($F10=0," ",IF($L10="X"," ",IF(D10=S10," ","X")))</f>
        <v> </v>
      </c>
      <c r="O10" s="395" t="str">
        <f>IF($F10=0," ",IF($L10="X"," ",IF(F10=T10," ","X")))</f>
        <v> </v>
      </c>
      <c r="P10" s="395" t="str">
        <f>IF($F10=0," ",IF($L10="X"," ",IF(G10=U10," ","X")))</f>
        <v> </v>
      </c>
      <c r="Q10" s="395" t="str">
        <f>IF($F10=0," ",IF($L10="X"," ",IF(H10=V10," ","X")))</f>
        <v> </v>
      </c>
    </row>
    <row r="11" spans="1:17" s="117" customFormat="1" ht="25.5" customHeight="1">
      <c r="A11" s="107"/>
      <c r="B11" s="75" t="s">
        <v>1673</v>
      </c>
      <c r="C11" s="104" t="s">
        <v>1570</v>
      </c>
      <c r="D11" s="73" t="s">
        <v>1711</v>
      </c>
      <c r="E11" s="65" t="s">
        <v>2148</v>
      </c>
      <c r="F11" s="276">
        <v>22.071</v>
      </c>
      <c r="G11" s="103">
        <v>0.1</v>
      </c>
      <c r="H11" s="283">
        <f t="shared" si="0"/>
        <v>19.8639</v>
      </c>
      <c r="I11" s="289">
        <f>H11/Currency!$C$11</f>
        <v>20.431907015017487</v>
      </c>
      <c r="J11" s="81">
        <f>$H11*VLOOKUP($J$6,Currency!$A$3:$G$8,7,0)</f>
        <v>13.063198737340525</v>
      </c>
      <c r="L11" s="395"/>
      <c r="M11" s="395"/>
      <c r="N11" s="395"/>
      <c r="O11" s="395"/>
      <c r="P11" s="395"/>
      <c r="Q11" s="395"/>
    </row>
    <row r="12" spans="1:17" s="117" customFormat="1" ht="25.5" customHeight="1">
      <c r="A12" s="107"/>
      <c r="B12" s="75" t="s">
        <v>1571</v>
      </c>
      <c r="C12" s="104" t="s">
        <v>2210</v>
      </c>
      <c r="D12" s="73" t="s">
        <v>1711</v>
      </c>
      <c r="E12" s="65" t="s">
        <v>2148</v>
      </c>
      <c r="F12" s="276">
        <v>18.259500000000003</v>
      </c>
      <c r="G12" s="103">
        <v>0.1</v>
      </c>
      <c r="H12" s="283">
        <f t="shared" si="0"/>
        <v>16.433550000000004</v>
      </c>
      <c r="I12" s="289">
        <f>H12/Currency!$C$11</f>
        <v>16.90346636494549</v>
      </c>
      <c r="J12" s="81">
        <f>$H12*VLOOKUP($J$6,Currency!$A$3:$G$8,7,0)</f>
        <v>10.807280021044328</v>
      </c>
      <c r="L12" s="395"/>
      <c r="M12" s="395"/>
      <c r="N12" s="395"/>
      <c r="O12" s="395"/>
      <c r="P12" s="395"/>
      <c r="Q12" s="395"/>
    </row>
    <row r="13" spans="1:17" s="117" customFormat="1" ht="25.5" customHeight="1">
      <c r="A13" s="107"/>
      <c r="B13" s="75" t="s">
        <v>1583</v>
      </c>
      <c r="C13" s="106" t="s">
        <v>2180</v>
      </c>
      <c r="D13" s="73" t="s">
        <v>1711</v>
      </c>
      <c r="E13" s="65" t="s">
        <v>2148</v>
      </c>
      <c r="F13" s="276">
        <v>16.359</v>
      </c>
      <c r="G13" s="103">
        <v>0.1</v>
      </c>
      <c r="H13" s="283">
        <f t="shared" si="0"/>
        <v>14.723100000000002</v>
      </c>
      <c r="I13" s="289">
        <f>H13/Currency!$C$11</f>
        <v>15.14410615099774</v>
      </c>
      <c r="J13" s="81">
        <f>$H13*VLOOKUP($J$6,Currency!$A$3:$G$8,7,0)</f>
        <v>9.682427988951732</v>
      </c>
      <c r="L13" s="395"/>
      <c r="M13" s="395"/>
      <c r="N13" s="395"/>
      <c r="O13" s="395"/>
      <c r="P13" s="395"/>
      <c r="Q13" s="395"/>
    </row>
    <row r="14" spans="1:17" s="117" customFormat="1" ht="25.5" customHeight="1">
      <c r="A14" s="107"/>
      <c r="B14" s="75" t="s">
        <v>2181</v>
      </c>
      <c r="C14" s="104" t="s">
        <v>764</v>
      </c>
      <c r="D14" s="73" t="s">
        <v>1711</v>
      </c>
      <c r="E14" s="65" t="s">
        <v>2148</v>
      </c>
      <c r="F14" s="276">
        <v>15.141</v>
      </c>
      <c r="G14" s="103">
        <v>0.1</v>
      </c>
      <c r="H14" s="283">
        <f t="shared" si="0"/>
        <v>13.626900000000001</v>
      </c>
      <c r="I14" s="289">
        <f>H14/Currency!$C$11</f>
        <v>14.01656037852294</v>
      </c>
      <c r="J14" s="81">
        <f>$H14*VLOOKUP($J$6,Currency!$A$3:$G$8,7,0)</f>
        <v>8.961528344074708</v>
      </c>
      <c r="L14" s="395"/>
      <c r="M14" s="395"/>
      <c r="N14" s="395"/>
      <c r="O14" s="395"/>
      <c r="P14" s="395"/>
      <c r="Q14" s="395"/>
    </row>
    <row r="15" spans="1:17" s="117" customFormat="1" ht="24" customHeight="1">
      <c r="A15" s="107"/>
      <c r="B15" s="75"/>
      <c r="C15" s="62" t="s">
        <v>1346</v>
      </c>
      <c r="D15" s="73"/>
      <c r="E15" s="65" t="s">
        <v>479</v>
      </c>
      <c r="F15" s="276">
        <v>0</v>
      </c>
      <c r="G15" s="103">
        <v>0</v>
      </c>
      <c r="H15" s="283"/>
      <c r="I15" s="289">
        <f>H15/Currency!$C$11</f>
        <v>0</v>
      </c>
      <c r="J15" s="81">
        <f>$H15*VLOOKUP($J$6,Currency!$A$3:$G$8,7,0)</f>
        <v>0</v>
      </c>
      <c r="L15" s="395"/>
      <c r="M15" s="395"/>
      <c r="N15" s="395"/>
      <c r="O15" s="395"/>
      <c r="P15" s="395"/>
      <c r="Q15" s="395"/>
    </row>
    <row r="16" spans="1:17" s="117" customFormat="1" ht="25.5" customHeight="1">
      <c r="A16" s="107"/>
      <c r="B16" s="75" t="s">
        <v>1347</v>
      </c>
      <c r="C16" s="104" t="s">
        <v>1348</v>
      </c>
      <c r="D16" s="73" t="s">
        <v>1711</v>
      </c>
      <c r="E16" s="65" t="s">
        <v>2148</v>
      </c>
      <c r="F16" s="276">
        <v>33.768</v>
      </c>
      <c r="G16" s="103">
        <v>0.1</v>
      </c>
      <c r="H16" s="283">
        <f>F16*(1-G16)</f>
        <v>30.3912</v>
      </c>
      <c r="I16" s="289">
        <f>H16/Currency!$C$11</f>
        <v>31.260234519646165</v>
      </c>
      <c r="J16" s="81">
        <f>$H16*VLOOKUP($J$6,Currency!$A$3:$G$8,7,0)</f>
        <v>19.986321189004343</v>
      </c>
      <c r="L16" s="395"/>
      <c r="M16" s="395"/>
      <c r="N16" s="395"/>
      <c r="O16" s="395"/>
      <c r="P16" s="395"/>
      <c r="Q16" s="395"/>
    </row>
    <row r="17" spans="1:17" s="117" customFormat="1" ht="25.5" customHeight="1">
      <c r="A17" s="107"/>
      <c r="B17" s="75" t="s">
        <v>496</v>
      </c>
      <c r="C17" s="313" t="s">
        <v>497</v>
      </c>
      <c r="D17" s="73" t="s">
        <v>1711</v>
      </c>
      <c r="E17" s="65" t="s">
        <v>2148</v>
      </c>
      <c r="F17" s="276">
        <v>149.60399999999998</v>
      </c>
      <c r="G17" s="103">
        <v>0.1</v>
      </c>
      <c r="H17" s="283">
        <f>F17*(1-G17)</f>
        <v>134.6436</v>
      </c>
      <c r="I17" s="289">
        <f>H17/Currency!$C$11</f>
        <v>138.4937255708702</v>
      </c>
      <c r="J17" s="81">
        <f>$H17*VLOOKUP($J$6,Currency!$A$3:$G$8,7,0)</f>
        <v>88.54636327765355</v>
      </c>
      <c r="L17" s="395"/>
      <c r="M17" s="395"/>
      <c r="N17" s="395"/>
      <c r="O17" s="395"/>
      <c r="P17" s="395"/>
      <c r="Q17" s="395"/>
    </row>
    <row r="18" spans="1:17" s="117" customFormat="1" ht="24" customHeight="1">
      <c r="A18" s="107"/>
      <c r="B18" s="75"/>
      <c r="C18" s="62" t="s">
        <v>2443</v>
      </c>
      <c r="D18" s="73"/>
      <c r="E18" s="65" t="s">
        <v>479</v>
      </c>
      <c r="F18" s="276">
        <v>0</v>
      </c>
      <c r="G18" s="103">
        <v>0</v>
      </c>
      <c r="H18" s="283"/>
      <c r="I18" s="289">
        <f>H18/Currency!$C$11</f>
        <v>0</v>
      </c>
      <c r="J18" s="81">
        <f>$H18*VLOOKUP($J$6,Currency!$A$3:$G$8,7,0)</f>
        <v>0</v>
      </c>
      <c r="L18" s="395"/>
      <c r="M18" s="395"/>
      <c r="N18" s="395"/>
      <c r="O18" s="395"/>
      <c r="P18" s="395"/>
      <c r="Q18" s="395"/>
    </row>
    <row r="19" spans="1:17" s="117" customFormat="1" ht="25.5" customHeight="1">
      <c r="A19" s="107"/>
      <c r="B19" s="75" t="s">
        <v>2444</v>
      </c>
      <c r="C19" s="104" t="s">
        <v>1558</v>
      </c>
      <c r="D19" s="73" t="s">
        <v>1711</v>
      </c>
      <c r="E19" s="65" t="s">
        <v>2148</v>
      </c>
      <c r="F19" s="276">
        <v>21.9765</v>
      </c>
      <c r="G19" s="103">
        <v>0.1</v>
      </c>
      <c r="H19" s="283">
        <f>F19*(1-G19)</f>
        <v>19.778850000000002</v>
      </c>
      <c r="I19" s="289">
        <f>H19/Currency!$C$11</f>
        <v>20.34442501542893</v>
      </c>
      <c r="J19" s="81">
        <f>$H19*VLOOKUP($J$6,Currency!$A$3:$G$8,7,0)</f>
        <v>13.007266868341446</v>
      </c>
      <c r="L19" s="395"/>
      <c r="M19" s="395"/>
      <c r="N19" s="395"/>
      <c r="O19" s="395"/>
      <c r="P19" s="395"/>
      <c r="Q19" s="395"/>
    </row>
    <row r="20" spans="1:17" s="117" customFormat="1" ht="25.5" customHeight="1">
      <c r="A20" s="107"/>
      <c r="B20" s="75" t="s">
        <v>1559</v>
      </c>
      <c r="C20" s="104" t="s">
        <v>1153</v>
      </c>
      <c r="D20" s="73" t="s">
        <v>1711</v>
      </c>
      <c r="E20" s="65" t="s">
        <v>2148</v>
      </c>
      <c r="F20" s="276">
        <v>20.674500000000002</v>
      </c>
      <c r="G20" s="103">
        <v>0.1</v>
      </c>
      <c r="H20" s="283">
        <f>F20*(1-G20)</f>
        <v>18.60705</v>
      </c>
      <c r="I20" s="289">
        <f>H20/Currency!$C$11</f>
        <v>19.13911746554207</v>
      </c>
      <c r="J20" s="81">
        <f>$H20*VLOOKUP($J$6,Currency!$A$3:$G$8,7,0)</f>
        <v>12.236650006576353</v>
      </c>
      <c r="L20" s="395"/>
      <c r="M20" s="395"/>
      <c r="N20" s="395"/>
      <c r="O20" s="395"/>
      <c r="P20" s="395"/>
      <c r="Q20" s="395"/>
    </row>
    <row r="21" spans="1:17" s="117" customFormat="1" ht="25.5" customHeight="1">
      <c r="A21" s="107"/>
      <c r="B21" s="75"/>
      <c r="C21" s="88"/>
      <c r="D21" s="73" t="s">
        <v>479</v>
      </c>
      <c r="E21" s="65" t="s">
        <v>479</v>
      </c>
      <c r="F21" s="276">
        <v>0</v>
      </c>
      <c r="G21" s="103">
        <v>0</v>
      </c>
      <c r="H21" s="283"/>
      <c r="I21" s="289">
        <f>H21/Currency!$C$11</f>
        <v>0</v>
      </c>
      <c r="J21" s="81">
        <f>$H21*VLOOKUP($J$6,Currency!$A$3:$G$8,7,0)</f>
        <v>0</v>
      </c>
      <c r="L21" s="395"/>
      <c r="M21" s="395"/>
      <c r="N21" s="395"/>
      <c r="O21" s="395"/>
      <c r="P21" s="395"/>
      <c r="Q21" s="395"/>
    </row>
    <row r="22" spans="1:17" s="117" customFormat="1" ht="40.5">
      <c r="A22" s="107"/>
      <c r="B22" s="75"/>
      <c r="C22" s="100" t="s">
        <v>1154</v>
      </c>
      <c r="D22" s="73" t="s">
        <v>479</v>
      </c>
      <c r="E22" s="65" t="s">
        <v>479</v>
      </c>
      <c r="F22" s="276">
        <v>0</v>
      </c>
      <c r="G22" s="103">
        <v>0</v>
      </c>
      <c r="H22" s="283">
        <f aca="true" t="shared" si="1" ref="H22:H51">F22*(1-G22)</f>
        <v>0</v>
      </c>
      <c r="I22" s="289">
        <f>H22/Currency!$C$11</f>
        <v>0</v>
      </c>
      <c r="J22" s="81">
        <f>$H22*VLOOKUP($J$6,Currency!$A$3:$G$8,7,0)</f>
        <v>0</v>
      </c>
      <c r="L22" s="395"/>
      <c r="M22" s="395"/>
      <c r="N22" s="395"/>
      <c r="O22" s="395"/>
      <c r="P22" s="395"/>
      <c r="Q22" s="395"/>
    </row>
    <row r="23" spans="1:17" s="117" customFormat="1" ht="25.5" customHeight="1">
      <c r="A23" s="107"/>
      <c r="B23" s="75"/>
      <c r="C23" s="121" t="s">
        <v>1155</v>
      </c>
      <c r="D23" s="73" t="s">
        <v>479</v>
      </c>
      <c r="E23" s="65" t="s">
        <v>479</v>
      </c>
      <c r="F23" s="276">
        <v>0</v>
      </c>
      <c r="G23" s="103">
        <v>0</v>
      </c>
      <c r="H23" s="283">
        <f t="shared" si="1"/>
        <v>0</v>
      </c>
      <c r="I23" s="289">
        <f>H23/Currency!$C$11</f>
        <v>0</v>
      </c>
      <c r="J23" s="81">
        <f>$H23*VLOOKUP($J$6,Currency!$A$3:$G$8,7,0)</f>
        <v>0</v>
      </c>
      <c r="L23" s="395"/>
      <c r="M23" s="395"/>
      <c r="N23" s="395"/>
      <c r="O23" s="395"/>
      <c r="P23" s="395"/>
      <c r="Q23" s="395"/>
    </row>
    <row r="24" spans="1:17" s="117" customFormat="1" ht="25.5" customHeight="1">
      <c r="A24" s="107"/>
      <c r="B24" s="75" t="s">
        <v>2805</v>
      </c>
      <c r="C24" s="104" t="s">
        <v>2806</v>
      </c>
      <c r="D24" s="73" t="s">
        <v>1711</v>
      </c>
      <c r="E24" s="65" t="s">
        <v>2148</v>
      </c>
      <c r="F24" s="276">
        <v>3.303825</v>
      </c>
      <c r="G24" s="103">
        <v>0.1</v>
      </c>
      <c r="H24" s="283">
        <f t="shared" si="1"/>
        <v>2.9734425</v>
      </c>
      <c r="I24" s="289">
        <f>H24/Currency!$C$11</f>
        <v>3.0584679078378936</v>
      </c>
      <c r="J24" s="81">
        <f>$H24*VLOOKUP($J$6,Currency!$A$3:$G$8,7,0)</f>
        <v>1.955440286728923</v>
      </c>
      <c r="L24" s="395"/>
      <c r="M24" s="395"/>
      <c r="N24" s="395"/>
      <c r="O24" s="395"/>
      <c r="P24" s="395"/>
      <c r="Q24" s="395"/>
    </row>
    <row r="25" spans="1:17" s="117" customFormat="1" ht="25.5" customHeight="1">
      <c r="A25" s="107"/>
      <c r="B25" s="75" t="s">
        <v>2807</v>
      </c>
      <c r="C25" s="104" t="s">
        <v>2808</v>
      </c>
      <c r="D25" s="73" t="s">
        <v>1711</v>
      </c>
      <c r="E25" s="65" t="s">
        <v>2148</v>
      </c>
      <c r="F25" s="276">
        <v>3.7595250000000004</v>
      </c>
      <c r="G25" s="103">
        <v>0.1</v>
      </c>
      <c r="H25" s="283">
        <f t="shared" si="1"/>
        <v>3.3835725000000005</v>
      </c>
      <c r="I25" s="289">
        <f>H25/Currency!$C$11</f>
        <v>3.4803255502982933</v>
      </c>
      <c r="J25" s="81">
        <f>$H25*VLOOKUP($J$6,Currency!$A$3:$G$8,7,0)</f>
        <v>2.2251561883467055</v>
      </c>
      <c r="L25" s="395"/>
      <c r="M25" s="395"/>
      <c r="N25" s="395"/>
      <c r="O25" s="395"/>
      <c r="P25" s="395"/>
      <c r="Q25" s="395"/>
    </row>
    <row r="26" spans="1:17" s="117" customFormat="1" ht="25.5" customHeight="1">
      <c r="A26" s="107"/>
      <c r="B26" s="75" t="s">
        <v>2809</v>
      </c>
      <c r="C26" s="104" t="s">
        <v>2810</v>
      </c>
      <c r="D26" s="73" t="s">
        <v>1711</v>
      </c>
      <c r="E26" s="65" t="s">
        <v>2148</v>
      </c>
      <c r="F26" s="276">
        <v>2.83185</v>
      </c>
      <c r="G26" s="103">
        <v>0.1</v>
      </c>
      <c r="H26" s="283">
        <f t="shared" si="1"/>
        <v>2.548665</v>
      </c>
      <c r="I26" s="289">
        <f>H26/Currency!$C$11</f>
        <v>2.621543921003909</v>
      </c>
      <c r="J26" s="81">
        <f>$H26*VLOOKUP($J$6,Currency!$A$3:$G$8,7,0)</f>
        <v>1.6760916743390768</v>
      </c>
      <c r="L26" s="395"/>
      <c r="M26" s="395"/>
      <c r="N26" s="395"/>
      <c r="O26" s="395"/>
      <c r="P26" s="395"/>
      <c r="Q26" s="395"/>
    </row>
    <row r="27" spans="1:17" s="117" customFormat="1" ht="25.5" customHeight="1">
      <c r="A27" s="107"/>
      <c r="B27" s="75" t="s">
        <v>2029</v>
      </c>
      <c r="C27" s="104" t="s">
        <v>2030</v>
      </c>
      <c r="D27" s="73" t="s">
        <v>1711</v>
      </c>
      <c r="E27" s="65" t="s">
        <v>2148</v>
      </c>
      <c r="F27" s="276">
        <v>3.141075</v>
      </c>
      <c r="G27" s="103">
        <v>0.1</v>
      </c>
      <c r="H27" s="283">
        <f t="shared" si="1"/>
        <v>2.8269675</v>
      </c>
      <c r="I27" s="289">
        <f>H27/Currency!$C$11</f>
        <v>2.9078044641020364</v>
      </c>
      <c r="J27" s="81">
        <f>$H27*VLOOKUP($J$6,Currency!$A$3:$G$8,7,0)</f>
        <v>1.8591131790082862</v>
      </c>
      <c r="L27" s="395"/>
      <c r="M27" s="395"/>
      <c r="N27" s="395"/>
      <c r="O27" s="395"/>
      <c r="P27" s="395"/>
      <c r="Q27" s="395"/>
    </row>
    <row r="28" spans="1:17" s="117" customFormat="1" ht="25.5" customHeight="1">
      <c r="A28" s="107"/>
      <c r="B28" s="75" t="s">
        <v>2031</v>
      </c>
      <c r="C28" s="104" t="s">
        <v>2639</v>
      </c>
      <c r="D28" s="73" t="s">
        <v>1711</v>
      </c>
      <c r="E28" s="65" t="s">
        <v>2148</v>
      </c>
      <c r="F28" s="276">
        <v>3.5154000000000005</v>
      </c>
      <c r="G28" s="103">
        <v>0.1</v>
      </c>
      <c r="H28" s="283">
        <f t="shared" si="1"/>
        <v>3.1638600000000006</v>
      </c>
      <c r="I28" s="289">
        <f>H28/Currency!$C$11</f>
        <v>3.254330384694508</v>
      </c>
      <c r="J28" s="81">
        <f>$H28*VLOOKUP($J$6,Currency!$A$3:$G$8,7,0)</f>
        <v>2.080665526765751</v>
      </c>
      <c r="L28" s="395"/>
      <c r="M28" s="395"/>
      <c r="N28" s="395"/>
      <c r="O28" s="395"/>
      <c r="P28" s="395"/>
      <c r="Q28" s="395"/>
    </row>
    <row r="29" spans="1:17" s="117" customFormat="1" ht="25.5" customHeight="1">
      <c r="A29" s="107"/>
      <c r="B29" s="75" t="s">
        <v>2640</v>
      </c>
      <c r="C29" s="104" t="s">
        <v>2641</v>
      </c>
      <c r="D29" s="73" t="s">
        <v>1711</v>
      </c>
      <c r="E29" s="65" t="s">
        <v>2148</v>
      </c>
      <c r="F29" s="276">
        <v>4.085025</v>
      </c>
      <c r="G29" s="103">
        <v>0.1</v>
      </c>
      <c r="H29" s="283">
        <f t="shared" si="1"/>
        <v>3.6765225</v>
      </c>
      <c r="I29" s="289">
        <f>H29/Currency!$C$11</f>
        <v>3.7816524377700063</v>
      </c>
      <c r="J29" s="81">
        <f>$H29*VLOOKUP($J$6,Currency!$A$3:$G$8,7,0)</f>
        <v>2.4178104037879784</v>
      </c>
      <c r="L29" s="395"/>
      <c r="M29" s="395"/>
      <c r="N29" s="395"/>
      <c r="O29" s="395"/>
      <c r="P29" s="395"/>
      <c r="Q29" s="395"/>
    </row>
    <row r="30" spans="1:17" s="117" customFormat="1" ht="25.5" customHeight="1">
      <c r="A30" s="107"/>
      <c r="B30" s="75" t="s">
        <v>2642</v>
      </c>
      <c r="C30" s="104" t="s">
        <v>2643</v>
      </c>
      <c r="D30" s="73" t="s">
        <v>1711</v>
      </c>
      <c r="E30" s="65" t="s">
        <v>2148</v>
      </c>
      <c r="F30" s="276">
        <v>6.1194</v>
      </c>
      <c r="G30" s="103">
        <v>0.1</v>
      </c>
      <c r="H30" s="283">
        <f t="shared" si="1"/>
        <v>5.50746</v>
      </c>
      <c r="I30" s="289">
        <f>H30/Currency!$C$11</f>
        <v>5.664945484468217</v>
      </c>
      <c r="J30" s="81">
        <f>$H30*VLOOKUP($J$6,Currency!$A$3:$G$8,7,0)</f>
        <v>3.621899250295936</v>
      </c>
      <c r="L30" s="395"/>
      <c r="M30" s="395"/>
      <c r="N30" s="395"/>
      <c r="O30" s="395"/>
      <c r="P30" s="395"/>
      <c r="Q30" s="395"/>
    </row>
    <row r="31" spans="1:17" s="117" customFormat="1" ht="25.5" customHeight="1">
      <c r="A31" s="107"/>
      <c r="B31" s="75" t="s">
        <v>384</v>
      </c>
      <c r="C31" s="104" t="s">
        <v>975</v>
      </c>
      <c r="D31" s="73" t="s">
        <v>1711</v>
      </c>
      <c r="E31" s="65" t="s">
        <v>2148</v>
      </c>
      <c r="F31" s="276">
        <v>7.730625</v>
      </c>
      <c r="G31" s="103">
        <v>0.1</v>
      </c>
      <c r="H31" s="283">
        <f t="shared" si="1"/>
        <v>6.9575625</v>
      </c>
      <c r="I31" s="289">
        <f>H31/Currency!$C$11</f>
        <v>7.156513577453199</v>
      </c>
      <c r="J31" s="81">
        <f>$H31*VLOOKUP($J$6,Currency!$A$3:$G$8,7,0)</f>
        <v>4.575537616730238</v>
      </c>
      <c r="L31" s="395"/>
      <c r="M31" s="395"/>
      <c r="N31" s="395"/>
      <c r="O31" s="395"/>
      <c r="P31" s="395"/>
      <c r="Q31" s="395"/>
    </row>
    <row r="32" spans="1:17" s="117" customFormat="1" ht="25.5" customHeight="1">
      <c r="A32" s="107"/>
      <c r="B32" s="75" t="s">
        <v>976</v>
      </c>
      <c r="C32" s="104" t="s">
        <v>977</v>
      </c>
      <c r="D32" s="73" t="s">
        <v>1711</v>
      </c>
      <c r="E32" s="65" t="s">
        <v>2148</v>
      </c>
      <c r="F32" s="276">
        <v>3.67815</v>
      </c>
      <c r="G32" s="103">
        <v>0.1</v>
      </c>
      <c r="H32" s="283">
        <f t="shared" si="1"/>
        <v>3.3103350000000002</v>
      </c>
      <c r="I32" s="289">
        <f>H32/Currency!$C$11</f>
        <v>3.4049938284303645</v>
      </c>
      <c r="J32" s="81">
        <f>$H32*VLOOKUP($J$6,Currency!$A$3:$G$8,7,0)</f>
        <v>2.1769926344863872</v>
      </c>
      <c r="L32" s="395"/>
      <c r="M32" s="395"/>
      <c r="N32" s="395"/>
      <c r="O32" s="395"/>
      <c r="P32" s="395"/>
      <c r="Q32" s="395"/>
    </row>
    <row r="33" spans="1:17" s="117" customFormat="1" ht="25.5" customHeight="1">
      <c r="A33" s="107"/>
      <c r="B33" s="75" t="s">
        <v>537</v>
      </c>
      <c r="C33" s="104" t="s">
        <v>538</v>
      </c>
      <c r="D33" s="73" t="s">
        <v>1711</v>
      </c>
      <c r="E33" s="65" t="s">
        <v>2148</v>
      </c>
      <c r="F33" s="276">
        <v>2.9946000000000006</v>
      </c>
      <c r="G33" s="103">
        <v>0.1</v>
      </c>
      <c r="H33" s="283">
        <f t="shared" si="1"/>
        <v>2.6951400000000008</v>
      </c>
      <c r="I33" s="289">
        <f>H33/Currency!$C$11</f>
        <v>2.7722073647397663</v>
      </c>
      <c r="J33" s="81">
        <f>$H33*VLOOKUP($J$6,Currency!$A$3:$G$8,7,0)</f>
        <v>1.7724187820597137</v>
      </c>
      <c r="L33" s="395"/>
      <c r="M33" s="395"/>
      <c r="N33" s="395"/>
      <c r="O33" s="395"/>
      <c r="P33" s="395"/>
      <c r="Q33" s="395"/>
    </row>
    <row r="34" spans="1:17" s="117" customFormat="1" ht="25.5" customHeight="1">
      <c r="A34" s="107"/>
      <c r="B34" s="75" t="s">
        <v>539</v>
      </c>
      <c r="C34" s="104" t="s">
        <v>540</v>
      </c>
      <c r="D34" s="73" t="s">
        <v>1711</v>
      </c>
      <c r="E34" s="65" t="s">
        <v>2148</v>
      </c>
      <c r="F34" s="276">
        <v>3.141075</v>
      </c>
      <c r="G34" s="103">
        <v>0.1</v>
      </c>
      <c r="H34" s="283">
        <f t="shared" si="1"/>
        <v>2.8269675</v>
      </c>
      <c r="I34" s="289">
        <f>H34/Currency!$C$11</f>
        <v>2.9078044641020364</v>
      </c>
      <c r="J34" s="81">
        <f>$H34*VLOOKUP($J$6,Currency!$A$3:$G$8,7,0)</f>
        <v>1.8591131790082862</v>
      </c>
      <c r="L34" s="395"/>
      <c r="M34" s="395"/>
      <c r="N34" s="395"/>
      <c r="O34" s="395"/>
      <c r="P34" s="395"/>
      <c r="Q34" s="395"/>
    </row>
    <row r="35" spans="1:17" s="117" customFormat="1" ht="25.5" customHeight="1">
      <c r="A35" s="107"/>
      <c r="B35" s="75" t="s">
        <v>541</v>
      </c>
      <c r="C35" s="104" t="s">
        <v>602</v>
      </c>
      <c r="D35" s="73" t="s">
        <v>1711</v>
      </c>
      <c r="E35" s="65" t="s">
        <v>2148</v>
      </c>
      <c r="F35" s="276">
        <v>3.7595250000000004</v>
      </c>
      <c r="G35" s="103">
        <v>0.1</v>
      </c>
      <c r="H35" s="283">
        <f t="shared" si="1"/>
        <v>3.3835725000000005</v>
      </c>
      <c r="I35" s="289">
        <f>H35/Currency!$C$11</f>
        <v>3.4803255502982933</v>
      </c>
      <c r="J35" s="81">
        <f>$H35*VLOOKUP($J$6,Currency!$A$3:$G$8,7,0)</f>
        <v>2.2251561883467055</v>
      </c>
      <c r="L35" s="395"/>
      <c r="M35" s="395"/>
      <c r="N35" s="395"/>
      <c r="O35" s="395"/>
      <c r="P35" s="395"/>
      <c r="Q35" s="395"/>
    </row>
    <row r="36" spans="1:17" s="117" customFormat="1" ht="25.5" customHeight="1">
      <c r="A36" s="107"/>
      <c r="B36" s="75"/>
      <c r="C36" s="121" t="s">
        <v>868</v>
      </c>
      <c r="D36" s="73" t="s">
        <v>479</v>
      </c>
      <c r="E36" s="65" t="s">
        <v>479</v>
      </c>
      <c r="F36" s="276">
        <v>0</v>
      </c>
      <c r="G36" s="103">
        <v>0</v>
      </c>
      <c r="H36" s="283">
        <f t="shared" si="1"/>
        <v>0</v>
      </c>
      <c r="I36" s="289">
        <f>H36/Currency!$C$11</f>
        <v>0</v>
      </c>
      <c r="J36" s="81">
        <f>$H36*VLOOKUP($J$6,Currency!$A$3:$G$8,7,0)</f>
        <v>0</v>
      </c>
      <c r="L36" s="395"/>
      <c r="M36" s="395"/>
      <c r="N36" s="395"/>
      <c r="O36" s="395"/>
      <c r="P36" s="395"/>
      <c r="Q36" s="395"/>
    </row>
    <row r="37" spans="1:17" s="117" customFormat="1" ht="25.5" customHeight="1">
      <c r="A37" s="107"/>
      <c r="B37" s="75" t="s">
        <v>500</v>
      </c>
      <c r="C37" s="197" t="s">
        <v>501</v>
      </c>
      <c r="D37" s="73" t="s">
        <v>1711</v>
      </c>
      <c r="E37" s="65" t="s">
        <v>2148</v>
      </c>
      <c r="F37" s="276">
        <v>21.693</v>
      </c>
      <c r="G37" s="103">
        <v>0.1</v>
      </c>
      <c r="H37" s="283">
        <f t="shared" si="1"/>
        <v>19.5237</v>
      </c>
      <c r="I37" s="289">
        <f>H37/Currency!$C$11</f>
        <v>20.08197901666324</v>
      </c>
      <c r="J37" s="81">
        <f>$H37*VLOOKUP($J$6,Currency!$A$3:$G$8,7,0)</f>
        <v>12.839471261344208</v>
      </c>
      <c r="L37" s="395"/>
      <c r="M37" s="395"/>
      <c r="N37" s="395"/>
      <c r="O37" s="395"/>
      <c r="P37" s="395"/>
      <c r="Q37" s="395"/>
    </row>
    <row r="38" spans="1:17" s="117" customFormat="1" ht="25.5" customHeight="1">
      <c r="A38" s="107"/>
      <c r="B38" s="75" t="s">
        <v>502</v>
      </c>
      <c r="C38" s="197" t="s">
        <v>501</v>
      </c>
      <c r="D38" s="73" t="s">
        <v>1711</v>
      </c>
      <c r="E38" s="65" t="s">
        <v>2148</v>
      </c>
      <c r="F38" s="276">
        <v>25.5045</v>
      </c>
      <c r="G38" s="103">
        <v>0.1</v>
      </c>
      <c r="H38" s="283">
        <f t="shared" si="1"/>
        <v>22.954050000000002</v>
      </c>
      <c r="I38" s="289">
        <f>H38/Currency!$C$11</f>
        <v>23.610419666735243</v>
      </c>
      <c r="J38" s="81">
        <f>$H38*VLOOKUP($J$6,Currency!$A$3:$G$8,7,0)</f>
        <v>15.095389977640407</v>
      </c>
      <c r="L38" s="395"/>
      <c r="M38" s="395"/>
      <c r="N38" s="395"/>
      <c r="O38" s="395"/>
      <c r="P38" s="395"/>
      <c r="Q38" s="395"/>
    </row>
    <row r="39" spans="1:17" s="117" customFormat="1" ht="25.5" customHeight="1">
      <c r="A39" s="107"/>
      <c r="B39" s="75" t="s">
        <v>2315</v>
      </c>
      <c r="C39" s="104" t="s">
        <v>1082</v>
      </c>
      <c r="D39" s="73" t="s">
        <v>1711</v>
      </c>
      <c r="E39" s="65" t="s">
        <v>2148</v>
      </c>
      <c r="F39" s="276">
        <v>75.684</v>
      </c>
      <c r="G39" s="103">
        <v>0.1</v>
      </c>
      <c r="H39" s="283">
        <f t="shared" si="1"/>
        <v>68.1156</v>
      </c>
      <c r="I39" s="289">
        <f>H39/Currency!$C$11</f>
        <v>70.06336144826167</v>
      </c>
      <c r="J39" s="81">
        <f>$H39*VLOOKUP($J$6,Currency!$A$3:$G$8,7,0)</f>
        <v>44.79521241615152</v>
      </c>
      <c r="L39" s="395"/>
      <c r="M39" s="395"/>
      <c r="N39" s="395"/>
      <c r="O39" s="395"/>
      <c r="P39" s="395"/>
      <c r="Q39" s="395"/>
    </row>
    <row r="40" spans="1:17" s="117" customFormat="1" ht="25.5" customHeight="1">
      <c r="A40" s="107"/>
      <c r="B40" s="75" t="s">
        <v>2255</v>
      </c>
      <c r="C40" s="104" t="s">
        <v>2256</v>
      </c>
      <c r="D40" s="73" t="s">
        <v>1711</v>
      </c>
      <c r="E40" s="65" t="s">
        <v>2148</v>
      </c>
      <c r="F40" s="276">
        <v>41.3175</v>
      </c>
      <c r="G40" s="103">
        <v>0.1</v>
      </c>
      <c r="H40" s="283">
        <f t="shared" si="1"/>
        <v>37.185750000000006</v>
      </c>
      <c r="I40" s="289">
        <f>H40/Currency!$C$11</f>
        <v>38.24907426455463</v>
      </c>
      <c r="J40" s="81">
        <f>$H40*VLOOKUP($J$6,Currency!$A$3:$G$8,7,0)</f>
        <v>24.45465605681968</v>
      </c>
      <c r="L40" s="395"/>
      <c r="M40" s="395"/>
      <c r="N40" s="395"/>
      <c r="O40" s="395"/>
      <c r="P40" s="395"/>
      <c r="Q40" s="395"/>
    </row>
    <row r="41" spans="1:17" s="117" customFormat="1" ht="25.5" customHeight="1">
      <c r="A41" s="107"/>
      <c r="B41" s="75" t="s">
        <v>2257</v>
      </c>
      <c r="C41" s="104" t="s">
        <v>2258</v>
      </c>
      <c r="D41" s="73" t="s">
        <v>1711</v>
      </c>
      <c r="E41" s="65" t="s">
        <v>2148</v>
      </c>
      <c r="F41" s="276">
        <v>43.5225</v>
      </c>
      <c r="G41" s="103">
        <v>0.1</v>
      </c>
      <c r="H41" s="283">
        <f t="shared" si="1"/>
        <v>39.17025</v>
      </c>
      <c r="I41" s="289">
        <f>H41/Currency!$C$11</f>
        <v>40.290320921621074</v>
      </c>
      <c r="J41" s="81">
        <f>$H41*VLOOKUP($J$6,Currency!$A$3:$G$8,7,0)</f>
        <v>25.75973300013153</v>
      </c>
      <c r="L41" s="395"/>
      <c r="M41" s="395"/>
      <c r="N41" s="395"/>
      <c r="O41" s="395"/>
      <c r="P41" s="395"/>
      <c r="Q41" s="395"/>
    </row>
    <row r="42" spans="1:17" s="117" customFormat="1" ht="25.5" customHeight="1">
      <c r="A42" s="107"/>
      <c r="B42" s="75" t="s">
        <v>2259</v>
      </c>
      <c r="C42" s="104" t="s">
        <v>2260</v>
      </c>
      <c r="D42" s="73" t="s">
        <v>1711</v>
      </c>
      <c r="E42" s="65" t="s">
        <v>2148</v>
      </c>
      <c r="F42" s="276">
        <v>45.57</v>
      </c>
      <c r="G42" s="103">
        <v>0.1</v>
      </c>
      <c r="H42" s="283">
        <f t="shared" si="1"/>
        <v>41.013</v>
      </c>
      <c r="I42" s="289">
        <f>H42/Currency!$C$11</f>
        <v>42.18576424603991</v>
      </c>
      <c r="J42" s="81">
        <f>$H42*VLOOKUP($J$6,Currency!$A$3:$G$8,7,0)</f>
        <v>26.971590161778245</v>
      </c>
      <c r="L42" s="395"/>
      <c r="M42" s="395"/>
      <c r="N42" s="395"/>
      <c r="O42" s="395"/>
      <c r="P42" s="395"/>
      <c r="Q42" s="395"/>
    </row>
    <row r="43" spans="1:17" s="117" customFormat="1" ht="25.5" customHeight="1">
      <c r="A43" s="107"/>
      <c r="B43" s="75" t="s">
        <v>2313</v>
      </c>
      <c r="C43" s="104" t="s">
        <v>2314</v>
      </c>
      <c r="D43" s="73" t="s">
        <v>1711</v>
      </c>
      <c r="E43" s="65" t="s">
        <v>2148</v>
      </c>
      <c r="F43" s="276">
        <v>56.4795</v>
      </c>
      <c r="G43" s="103">
        <v>0.1</v>
      </c>
      <c r="H43" s="283">
        <f t="shared" si="1"/>
        <v>50.83155</v>
      </c>
      <c r="I43" s="289">
        <f>H43/Currency!$C$11</f>
        <v>52.28507508743057</v>
      </c>
      <c r="J43" s="81">
        <f>$H43*VLOOKUP($J$6,Currency!$A$3:$G$8,7,0)</f>
        <v>33.428613705116405</v>
      </c>
      <c r="L43" s="395"/>
      <c r="M43" s="395"/>
      <c r="N43" s="395"/>
      <c r="O43" s="395"/>
      <c r="P43" s="395"/>
      <c r="Q43" s="395"/>
    </row>
    <row r="44" spans="1:17" s="117" customFormat="1" ht="25.5" customHeight="1">
      <c r="A44" s="107"/>
      <c r="B44" s="75" t="s">
        <v>1083</v>
      </c>
      <c r="C44" s="104" t="s">
        <v>1084</v>
      </c>
      <c r="D44" s="73" t="s">
        <v>1711</v>
      </c>
      <c r="E44" s="65" t="s">
        <v>2148</v>
      </c>
      <c r="F44" s="276">
        <v>75.684</v>
      </c>
      <c r="G44" s="103">
        <v>0.1</v>
      </c>
      <c r="H44" s="283">
        <f t="shared" si="1"/>
        <v>68.1156</v>
      </c>
      <c r="I44" s="289">
        <f>H44/Currency!$C$11</f>
        <v>70.06336144826167</v>
      </c>
      <c r="J44" s="81">
        <f>$H44*VLOOKUP($J$6,Currency!$A$3:$G$8,7,0)</f>
        <v>44.79521241615152</v>
      </c>
      <c r="L44" s="395"/>
      <c r="M44" s="395"/>
      <c r="N44" s="395"/>
      <c r="O44" s="395"/>
      <c r="P44" s="395"/>
      <c r="Q44" s="395"/>
    </row>
    <row r="45" spans="1:17" s="117" customFormat="1" ht="25.5" customHeight="1">
      <c r="A45" s="107"/>
      <c r="B45" s="75" t="s">
        <v>1826</v>
      </c>
      <c r="C45" s="104" t="s">
        <v>1827</v>
      </c>
      <c r="D45" s="73" t="s">
        <v>1711</v>
      </c>
      <c r="E45" s="65" t="s">
        <v>2148</v>
      </c>
      <c r="F45" s="276">
        <v>39.879</v>
      </c>
      <c r="G45" s="103">
        <v>0.1</v>
      </c>
      <c r="H45" s="283">
        <f t="shared" si="1"/>
        <v>35.8911</v>
      </c>
      <c r="I45" s="289">
        <f>H45/Currency!$C$11</f>
        <v>36.917403826373175</v>
      </c>
      <c r="J45" s="81">
        <f>$H45*VLOOKUP($J$6,Currency!$A$3:$G$8,7,0)</f>
        <v>23.60324871761147</v>
      </c>
      <c r="L45" s="395"/>
      <c r="M45" s="395"/>
      <c r="N45" s="395"/>
      <c r="O45" s="395"/>
      <c r="P45" s="395"/>
      <c r="Q45" s="395"/>
    </row>
    <row r="46" spans="1:17" s="117" customFormat="1" ht="25.5" customHeight="1">
      <c r="A46" s="107"/>
      <c r="B46" s="75" t="s">
        <v>1828</v>
      </c>
      <c r="C46" s="104" t="s">
        <v>1829</v>
      </c>
      <c r="D46" s="73" t="s">
        <v>1711</v>
      </c>
      <c r="E46" s="65" t="s">
        <v>2148</v>
      </c>
      <c r="F46" s="276">
        <v>43.5225</v>
      </c>
      <c r="G46" s="103">
        <v>0.1</v>
      </c>
      <c r="H46" s="283">
        <f t="shared" si="1"/>
        <v>39.17025</v>
      </c>
      <c r="I46" s="289">
        <f>H46/Currency!$C$11</f>
        <v>40.290320921621074</v>
      </c>
      <c r="J46" s="81">
        <f>$H46*VLOOKUP($J$6,Currency!$A$3:$G$8,7,0)</f>
        <v>25.75973300013153</v>
      </c>
      <c r="L46" s="395"/>
      <c r="M46" s="395"/>
      <c r="N46" s="395"/>
      <c r="O46" s="395"/>
      <c r="P46" s="395"/>
      <c r="Q46" s="395"/>
    </row>
    <row r="47" spans="1:17" s="117" customFormat="1" ht="25.5" customHeight="1">
      <c r="A47" s="107"/>
      <c r="B47" s="75" t="s">
        <v>1830</v>
      </c>
      <c r="C47" s="104" t="s">
        <v>2057</v>
      </c>
      <c r="D47" s="73" t="s">
        <v>1711</v>
      </c>
      <c r="E47" s="65" t="s">
        <v>2148</v>
      </c>
      <c r="F47" s="276">
        <v>45.57</v>
      </c>
      <c r="G47" s="103">
        <v>0.1</v>
      </c>
      <c r="H47" s="283">
        <f t="shared" si="1"/>
        <v>41.013</v>
      </c>
      <c r="I47" s="289">
        <f>H47/Currency!$C$11</f>
        <v>42.18576424603991</v>
      </c>
      <c r="J47" s="81">
        <f>$H47*VLOOKUP($J$6,Currency!$A$3:$G$8,7,0)</f>
        <v>26.971590161778245</v>
      </c>
      <c r="L47" s="395"/>
      <c r="M47" s="395"/>
      <c r="N47" s="395"/>
      <c r="O47" s="395"/>
      <c r="P47" s="395"/>
      <c r="Q47" s="395"/>
    </row>
    <row r="48" spans="1:17" s="117" customFormat="1" ht="25.5" customHeight="1">
      <c r="A48" s="107"/>
      <c r="B48" s="75" t="s">
        <v>2058</v>
      </c>
      <c r="C48" s="104" t="s">
        <v>1088</v>
      </c>
      <c r="D48" s="73" t="s">
        <v>1711</v>
      </c>
      <c r="E48" s="65" t="s">
        <v>2148</v>
      </c>
      <c r="F48" s="276">
        <v>56.4795</v>
      </c>
      <c r="G48" s="103">
        <v>0.1</v>
      </c>
      <c r="H48" s="283">
        <f t="shared" si="1"/>
        <v>50.83155</v>
      </c>
      <c r="I48" s="289">
        <f>H48/Currency!$C$11</f>
        <v>52.28507508743057</v>
      </c>
      <c r="J48" s="81">
        <f>$H48*VLOOKUP($J$6,Currency!$A$3:$G$8,7,0)</f>
        <v>33.428613705116405</v>
      </c>
      <c r="L48" s="395"/>
      <c r="M48" s="395"/>
      <c r="N48" s="395"/>
      <c r="O48" s="395"/>
      <c r="P48" s="395"/>
      <c r="Q48" s="395"/>
    </row>
    <row r="49" spans="1:17" s="117" customFormat="1" ht="25.5" customHeight="1">
      <c r="A49" s="107"/>
      <c r="B49" s="75" t="s">
        <v>503</v>
      </c>
      <c r="C49" s="106" t="s">
        <v>2277</v>
      </c>
      <c r="D49" s="73" t="s">
        <v>1711</v>
      </c>
      <c r="E49" s="65" t="s">
        <v>2148</v>
      </c>
      <c r="F49" s="276">
        <v>45.1185</v>
      </c>
      <c r="G49" s="103">
        <v>0.1</v>
      </c>
      <c r="H49" s="283">
        <f t="shared" si="1"/>
        <v>40.60665</v>
      </c>
      <c r="I49" s="289">
        <f>H49/Currency!$C$11</f>
        <v>41.76779469245012</v>
      </c>
      <c r="J49" s="81">
        <f>$H49*VLOOKUP($J$6,Currency!$A$3:$G$8,7,0)</f>
        <v>26.704360121004868</v>
      </c>
      <c r="L49" s="395"/>
      <c r="M49" s="395"/>
      <c r="N49" s="395"/>
      <c r="O49" s="395"/>
      <c r="P49" s="395"/>
      <c r="Q49" s="395"/>
    </row>
    <row r="50" spans="1:17" s="117" customFormat="1" ht="25.5" customHeight="1">
      <c r="A50" s="107"/>
      <c r="B50" s="75" t="s">
        <v>1089</v>
      </c>
      <c r="C50" s="104" t="s">
        <v>1090</v>
      </c>
      <c r="D50" s="73" t="s">
        <v>1711</v>
      </c>
      <c r="E50" s="65" t="s">
        <v>2148</v>
      </c>
      <c r="F50" s="276">
        <v>48.909</v>
      </c>
      <c r="G50" s="103">
        <v>0.1</v>
      </c>
      <c r="H50" s="283">
        <f t="shared" si="1"/>
        <v>44.0181</v>
      </c>
      <c r="I50" s="289">
        <f>H50/Currency!$C$11</f>
        <v>45.2767948981691</v>
      </c>
      <c r="J50" s="81">
        <f>$H50*VLOOKUP($J$6,Currency!$A$3:$G$8,7,0)</f>
        <v>28.947849533079047</v>
      </c>
      <c r="L50" s="395"/>
      <c r="M50" s="395"/>
      <c r="N50" s="395"/>
      <c r="O50" s="395"/>
      <c r="P50" s="395"/>
      <c r="Q50" s="395"/>
    </row>
    <row r="51" spans="1:17" s="117" customFormat="1" ht="25.5" customHeight="1">
      <c r="A51" s="107"/>
      <c r="B51" s="75" t="s">
        <v>2278</v>
      </c>
      <c r="C51" s="106" t="s">
        <v>2279</v>
      </c>
      <c r="D51" s="73" t="s">
        <v>1711</v>
      </c>
      <c r="E51" s="65" t="s">
        <v>2148</v>
      </c>
      <c r="F51" s="276">
        <v>45.1185</v>
      </c>
      <c r="G51" s="103">
        <v>0.1</v>
      </c>
      <c r="H51" s="283">
        <f t="shared" si="1"/>
        <v>40.60665</v>
      </c>
      <c r="I51" s="289">
        <f>H51/Currency!$C$11</f>
        <v>41.76779469245012</v>
      </c>
      <c r="J51" s="81">
        <f>$H51*VLOOKUP($J$6,Currency!$A$3:$G$8,7,0)</f>
        <v>26.704360121004868</v>
      </c>
      <c r="L51" s="395"/>
      <c r="M51" s="395"/>
      <c r="N51" s="395"/>
      <c r="O51" s="395"/>
      <c r="P51" s="395"/>
      <c r="Q51" s="395"/>
    </row>
    <row r="52" spans="1:17" s="117" customFormat="1" ht="25.5" customHeight="1">
      <c r="A52" s="107"/>
      <c r="B52" s="75" t="s">
        <v>1091</v>
      </c>
      <c r="C52" s="104" t="s">
        <v>1092</v>
      </c>
      <c r="D52" s="73" t="s">
        <v>1711</v>
      </c>
      <c r="E52" s="65" t="s">
        <v>2148</v>
      </c>
      <c r="F52" s="276">
        <v>47.176500000000004</v>
      </c>
      <c r="G52" s="103">
        <v>0.1</v>
      </c>
      <c r="H52" s="283">
        <f aca="true" t="shared" si="2" ref="H52:H73">F52*(1-G52)</f>
        <v>42.458850000000005</v>
      </c>
      <c r="I52" s="289">
        <f>H52/Currency!$C$11</f>
        <v>43.67295823904547</v>
      </c>
      <c r="J52" s="81">
        <f>$H52*VLOOKUP($J$6,Currency!$A$3:$G$8,7,0)</f>
        <v>27.9224319347626</v>
      </c>
      <c r="L52" s="395"/>
      <c r="M52" s="395"/>
      <c r="N52" s="395"/>
      <c r="O52" s="395"/>
      <c r="P52" s="395"/>
      <c r="Q52" s="395"/>
    </row>
    <row r="53" spans="1:17" s="117" customFormat="1" ht="25.5" customHeight="1">
      <c r="A53" s="107"/>
      <c r="B53" s="75" t="s">
        <v>1093</v>
      </c>
      <c r="C53" s="104" t="s">
        <v>1094</v>
      </c>
      <c r="D53" s="73" t="s">
        <v>1711</v>
      </c>
      <c r="E53" s="65" t="s">
        <v>2148</v>
      </c>
      <c r="F53" s="276">
        <v>56.4795</v>
      </c>
      <c r="G53" s="103">
        <v>0.1</v>
      </c>
      <c r="H53" s="283">
        <f t="shared" si="2"/>
        <v>50.83155</v>
      </c>
      <c r="I53" s="289">
        <f>H53/Currency!$C$11</f>
        <v>52.28507508743057</v>
      </c>
      <c r="J53" s="81">
        <f>$H53*VLOOKUP($J$6,Currency!$A$3:$G$8,7,0)</f>
        <v>33.428613705116405</v>
      </c>
      <c r="L53" s="395"/>
      <c r="M53" s="395"/>
      <c r="N53" s="395"/>
      <c r="O53" s="395"/>
      <c r="P53" s="395"/>
      <c r="Q53" s="395"/>
    </row>
    <row r="54" spans="1:17" s="117" customFormat="1" ht="25.5" customHeight="1">
      <c r="A54" s="107"/>
      <c r="B54" s="75" t="s">
        <v>2280</v>
      </c>
      <c r="C54" s="106" t="s">
        <v>2281</v>
      </c>
      <c r="D54" s="73" t="s">
        <v>1711</v>
      </c>
      <c r="E54" s="65" t="s">
        <v>2148</v>
      </c>
      <c r="F54" s="276">
        <v>45.1185</v>
      </c>
      <c r="G54" s="103">
        <v>0.1</v>
      </c>
      <c r="H54" s="283">
        <f t="shared" si="2"/>
        <v>40.60665</v>
      </c>
      <c r="I54" s="289">
        <f>H54/Currency!$C$11</f>
        <v>41.76779469245012</v>
      </c>
      <c r="J54" s="81">
        <f>$H54*VLOOKUP($J$6,Currency!$A$3:$G$8,7,0)</f>
        <v>26.704360121004868</v>
      </c>
      <c r="L54" s="395"/>
      <c r="M54" s="395"/>
      <c r="N54" s="395"/>
      <c r="O54" s="395"/>
      <c r="P54" s="395"/>
      <c r="Q54" s="395"/>
    </row>
    <row r="55" spans="1:17" s="117" customFormat="1" ht="25.5" customHeight="1">
      <c r="A55" s="107"/>
      <c r="B55" s="75" t="s">
        <v>735</v>
      </c>
      <c r="C55" s="104" t="s">
        <v>736</v>
      </c>
      <c r="D55" s="73" t="s">
        <v>1711</v>
      </c>
      <c r="E55" s="65" t="s">
        <v>2148</v>
      </c>
      <c r="F55" s="276">
        <v>48.909</v>
      </c>
      <c r="G55" s="103">
        <v>0.1</v>
      </c>
      <c r="H55" s="283">
        <f t="shared" si="2"/>
        <v>44.0181</v>
      </c>
      <c r="I55" s="289">
        <f>H55/Currency!$C$11</f>
        <v>45.2767948981691</v>
      </c>
      <c r="J55" s="81">
        <f>$H55*VLOOKUP($J$6,Currency!$A$3:$G$8,7,0)</f>
        <v>28.947849533079047</v>
      </c>
      <c r="L55" s="395"/>
      <c r="M55" s="395"/>
      <c r="N55" s="395"/>
      <c r="O55" s="395"/>
      <c r="P55" s="395"/>
      <c r="Q55" s="395"/>
    </row>
    <row r="56" spans="1:17" s="117" customFormat="1" ht="25.5" customHeight="1">
      <c r="A56" s="107"/>
      <c r="B56" s="75" t="s">
        <v>2282</v>
      </c>
      <c r="C56" s="106" t="s">
        <v>2283</v>
      </c>
      <c r="D56" s="73" t="s">
        <v>1711</v>
      </c>
      <c r="E56" s="65" t="s">
        <v>2148</v>
      </c>
      <c r="F56" s="276">
        <v>86.6985</v>
      </c>
      <c r="G56" s="103">
        <v>0.1</v>
      </c>
      <c r="H56" s="283">
        <f t="shared" si="2"/>
        <v>78.02865</v>
      </c>
      <c r="I56" s="289">
        <f>H56/Currency!$C$11</f>
        <v>80.25987451141741</v>
      </c>
      <c r="J56" s="81">
        <f>$H56*VLOOKUP($J$6,Currency!$A$3:$G$8,7,0)</f>
        <v>51.31438248059976</v>
      </c>
      <c r="L56" s="395"/>
      <c r="M56" s="395"/>
      <c r="N56" s="395"/>
      <c r="O56" s="395"/>
      <c r="P56" s="395"/>
      <c r="Q56" s="395"/>
    </row>
    <row r="57" spans="1:17" s="117" customFormat="1" ht="25.5" customHeight="1">
      <c r="A57" s="107"/>
      <c r="B57" s="75" t="s">
        <v>2284</v>
      </c>
      <c r="C57" s="106" t="s">
        <v>2283</v>
      </c>
      <c r="D57" s="73" t="s">
        <v>1711</v>
      </c>
      <c r="E57" s="65" t="s">
        <v>2148</v>
      </c>
      <c r="F57" s="276">
        <v>50.4525</v>
      </c>
      <c r="G57" s="103">
        <v>0.1</v>
      </c>
      <c r="H57" s="283">
        <f t="shared" si="2"/>
        <v>45.407250000000005</v>
      </c>
      <c r="I57" s="289">
        <f>H57/Currency!$C$11</f>
        <v>46.70566755811562</v>
      </c>
      <c r="J57" s="81">
        <f>$H57*VLOOKUP($J$6,Currency!$A$3:$G$8,7,0)</f>
        <v>29.861403393397346</v>
      </c>
      <c r="L57" s="395"/>
      <c r="M57" s="395"/>
      <c r="N57" s="395"/>
      <c r="O57" s="395"/>
      <c r="P57" s="395"/>
      <c r="Q57" s="395"/>
    </row>
    <row r="58" spans="1:17" s="117" customFormat="1" ht="25.5" customHeight="1">
      <c r="A58" s="107"/>
      <c r="B58" s="75" t="s">
        <v>2285</v>
      </c>
      <c r="C58" s="106" t="s">
        <v>2843</v>
      </c>
      <c r="D58" s="73" t="s">
        <v>1711</v>
      </c>
      <c r="E58" s="65" t="s">
        <v>2148</v>
      </c>
      <c r="F58" s="276">
        <v>57.55050000000001</v>
      </c>
      <c r="G58" s="103">
        <v>0.1</v>
      </c>
      <c r="H58" s="283">
        <f t="shared" si="2"/>
        <v>51.79545000000001</v>
      </c>
      <c r="I58" s="289">
        <f>H58/Currency!$C$11</f>
        <v>53.27653774943428</v>
      </c>
      <c r="J58" s="81">
        <f>$H58*VLOOKUP($J$6,Currency!$A$3:$G$8,7,0)</f>
        <v>34.062508220439305</v>
      </c>
      <c r="L58" s="395"/>
      <c r="M58" s="395"/>
      <c r="N58" s="395"/>
      <c r="O58" s="395"/>
      <c r="P58" s="395"/>
      <c r="Q58" s="395"/>
    </row>
    <row r="59" spans="1:17" s="117" customFormat="1" ht="25.5" customHeight="1">
      <c r="A59" s="107"/>
      <c r="B59" s="75" t="s">
        <v>2844</v>
      </c>
      <c r="C59" s="106" t="s">
        <v>2843</v>
      </c>
      <c r="D59" s="73" t="s">
        <v>1711</v>
      </c>
      <c r="E59" s="65" t="s">
        <v>2148</v>
      </c>
      <c r="F59" s="276">
        <v>30.901500000000002</v>
      </c>
      <c r="G59" s="103">
        <v>0.1</v>
      </c>
      <c r="H59" s="283">
        <f t="shared" si="2"/>
        <v>27.81135</v>
      </c>
      <c r="I59" s="289">
        <f>H59/Currency!$C$11</f>
        <v>28.606613865459785</v>
      </c>
      <c r="J59" s="81">
        <f>$H59*VLOOKUP($J$6,Currency!$A$3:$G$8,7,0)</f>
        <v>18.289721162698935</v>
      </c>
      <c r="L59" s="395"/>
      <c r="M59" s="395"/>
      <c r="N59" s="395"/>
      <c r="O59" s="395"/>
      <c r="P59" s="395"/>
      <c r="Q59" s="395"/>
    </row>
    <row r="60" spans="1:17" s="117" customFormat="1" ht="25.5" customHeight="1">
      <c r="A60" s="107"/>
      <c r="B60" s="75" t="s">
        <v>1396</v>
      </c>
      <c r="C60" s="106" t="s">
        <v>1395</v>
      </c>
      <c r="D60" s="73" t="s">
        <v>1711</v>
      </c>
      <c r="E60" s="65" t="s">
        <v>2148</v>
      </c>
      <c r="F60" s="276">
        <v>30.901500000000002</v>
      </c>
      <c r="G60" s="103">
        <v>0.1</v>
      </c>
      <c r="H60" s="283">
        <f t="shared" si="2"/>
        <v>27.81135</v>
      </c>
      <c r="I60" s="289">
        <f>H60/Currency!$C$11</f>
        <v>28.606613865459785</v>
      </c>
      <c r="J60" s="81">
        <f>$H60*VLOOKUP($J$6,Currency!$A$3:$G$8,7,0)</f>
        <v>18.289721162698935</v>
      </c>
      <c r="L60" s="395"/>
      <c r="M60" s="395"/>
      <c r="N60" s="395"/>
      <c r="O60" s="395"/>
      <c r="P60" s="395"/>
      <c r="Q60" s="395"/>
    </row>
    <row r="61" spans="1:17" s="117" customFormat="1" ht="25.5" customHeight="1">
      <c r="A61" s="107"/>
      <c r="B61" s="75" t="s">
        <v>626</v>
      </c>
      <c r="C61" s="106" t="s">
        <v>627</v>
      </c>
      <c r="D61" s="73" t="s">
        <v>1711</v>
      </c>
      <c r="E61" s="65" t="s">
        <v>2148</v>
      </c>
      <c r="F61" s="276">
        <v>61.047000000000004</v>
      </c>
      <c r="G61" s="103">
        <v>0.1</v>
      </c>
      <c r="H61" s="283">
        <f t="shared" si="2"/>
        <v>54.9423</v>
      </c>
      <c r="I61" s="289">
        <f>H61/Currency!$C$11</f>
        <v>56.51337173421108</v>
      </c>
      <c r="J61" s="81">
        <f>$H61*VLOOKUP($J$6,Currency!$A$3:$G$8,7,0)</f>
        <v>36.13198737340524</v>
      </c>
      <c r="L61" s="395"/>
      <c r="M61" s="395"/>
      <c r="N61" s="395"/>
      <c r="O61" s="395"/>
      <c r="P61" s="395"/>
      <c r="Q61" s="395"/>
    </row>
    <row r="62" spans="1:17" s="117" customFormat="1" ht="25.5" customHeight="1">
      <c r="A62" s="107"/>
      <c r="B62" s="75" t="s">
        <v>628</v>
      </c>
      <c r="C62" s="106" t="s">
        <v>627</v>
      </c>
      <c r="D62" s="73" t="s">
        <v>1711</v>
      </c>
      <c r="E62" s="65" t="s">
        <v>2148</v>
      </c>
      <c r="F62" s="276">
        <v>64.827</v>
      </c>
      <c r="G62" s="103">
        <v>0.1</v>
      </c>
      <c r="H62" s="283">
        <f t="shared" si="2"/>
        <v>58.3443</v>
      </c>
      <c r="I62" s="289">
        <f>H62/Currency!$C$11</f>
        <v>60.01265171775355</v>
      </c>
      <c r="J62" s="81">
        <f>$H62*VLOOKUP($J$6,Currency!$A$3:$G$8,7,0)</f>
        <v>38.36926213336841</v>
      </c>
      <c r="L62" s="395"/>
      <c r="M62" s="395"/>
      <c r="N62" s="395"/>
      <c r="O62" s="395"/>
      <c r="P62" s="395"/>
      <c r="Q62" s="395"/>
    </row>
    <row r="63" spans="1:17" s="117" customFormat="1" ht="25.5" customHeight="1">
      <c r="A63" s="107"/>
      <c r="B63" s="75" t="s">
        <v>629</v>
      </c>
      <c r="C63" s="106" t="s">
        <v>1424</v>
      </c>
      <c r="D63" s="73" t="s">
        <v>1711</v>
      </c>
      <c r="E63" s="65" t="s">
        <v>2148</v>
      </c>
      <c r="F63" s="276">
        <v>61.047000000000004</v>
      </c>
      <c r="G63" s="103">
        <v>0.1</v>
      </c>
      <c r="H63" s="283">
        <f t="shared" si="2"/>
        <v>54.9423</v>
      </c>
      <c r="I63" s="289">
        <f>H63/Currency!$C$11</f>
        <v>56.51337173421108</v>
      </c>
      <c r="J63" s="81">
        <f>$H63*VLOOKUP($J$6,Currency!$A$3:$G$8,7,0)</f>
        <v>36.13198737340524</v>
      </c>
      <c r="L63" s="395"/>
      <c r="M63" s="395"/>
      <c r="N63" s="395"/>
      <c r="O63" s="395"/>
      <c r="P63" s="395"/>
      <c r="Q63" s="395"/>
    </row>
    <row r="64" spans="1:17" s="117" customFormat="1" ht="25.5" customHeight="1">
      <c r="A64" s="107"/>
      <c r="B64" s="75" t="s">
        <v>1425</v>
      </c>
      <c r="C64" s="106" t="s">
        <v>1424</v>
      </c>
      <c r="D64" s="73" t="s">
        <v>1711</v>
      </c>
      <c r="E64" s="65" t="s">
        <v>2148</v>
      </c>
      <c r="F64" s="276">
        <v>64.827</v>
      </c>
      <c r="G64" s="103">
        <v>0.1</v>
      </c>
      <c r="H64" s="283">
        <f t="shared" si="2"/>
        <v>58.3443</v>
      </c>
      <c r="I64" s="289">
        <f>H64/Currency!$C$11</f>
        <v>60.01265171775355</v>
      </c>
      <c r="J64" s="81">
        <f>$H64*VLOOKUP($J$6,Currency!$A$3:$G$8,7,0)</f>
        <v>38.36926213336841</v>
      </c>
      <c r="L64" s="395"/>
      <c r="M64" s="395"/>
      <c r="N64" s="395"/>
      <c r="O64" s="395"/>
      <c r="P64" s="395"/>
      <c r="Q64" s="395"/>
    </row>
    <row r="65" spans="1:17" s="117" customFormat="1" ht="25.5" customHeight="1">
      <c r="A65" s="107"/>
      <c r="B65" s="75"/>
      <c r="C65" s="121" t="s">
        <v>745</v>
      </c>
      <c r="D65" s="73" t="s">
        <v>479</v>
      </c>
      <c r="E65" s="65" t="s">
        <v>479</v>
      </c>
      <c r="F65" s="276">
        <v>0</v>
      </c>
      <c r="G65" s="103">
        <v>0</v>
      </c>
      <c r="H65" s="283">
        <f t="shared" si="2"/>
        <v>0</v>
      </c>
      <c r="I65" s="289">
        <f>H65/Currency!$C$11</f>
        <v>0</v>
      </c>
      <c r="J65" s="81">
        <f>$H65*VLOOKUP($J$6,Currency!$A$3:$G$8,7,0)</f>
        <v>0</v>
      </c>
      <c r="L65" s="395"/>
      <c r="M65" s="395"/>
      <c r="N65" s="395"/>
      <c r="O65" s="395"/>
      <c r="P65" s="395"/>
      <c r="Q65" s="395"/>
    </row>
    <row r="66" spans="1:17" s="117" customFormat="1" ht="25.5" customHeight="1">
      <c r="A66" s="107"/>
      <c r="B66" s="75" t="s">
        <v>746</v>
      </c>
      <c r="C66" s="104" t="s">
        <v>2320</v>
      </c>
      <c r="D66" s="73" t="s">
        <v>1711</v>
      </c>
      <c r="E66" s="65" t="s">
        <v>2148</v>
      </c>
      <c r="F66" s="276">
        <v>42.189</v>
      </c>
      <c r="G66" s="103">
        <v>0.1</v>
      </c>
      <c r="H66" s="283">
        <f t="shared" si="2"/>
        <v>37.9701</v>
      </c>
      <c r="I66" s="289">
        <f>H66/Currency!$C$11</f>
        <v>39.05585270520469</v>
      </c>
      <c r="J66" s="81">
        <f>$H66*VLOOKUP($J$6,Currency!$A$3:$G$8,7,0)</f>
        <v>24.97047218203341</v>
      </c>
      <c r="L66" s="395"/>
      <c r="M66" s="395"/>
      <c r="N66" s="395"/>
      <c r="O66" s="395"/>
      <c r="P66" s="395"/>
      <c r="Q66" s="395"/>
    </row>
    <row r="67" spans="1:17" s="117" customFormat="1" ht="25.5" customHeight="1">
      <c r="A67" s="107"/>
      <c r="B67" s="75" t="s">
        <v>2321</v>
      </c>
      <c r="C67" s="104" t="s">
        <v>632</v>
      </c>
      <c r="D67" s="73" t="s">
        <v>1711</v>
      </c>
      <c r="E67" s="65" t="s">
        <v>2148</v>
      </c>
      <c r="F67" s="276">
        <v>43.3755</v>
      </c>
      <c r="G67" s="103">
        <v>0.1</v>
      </c>
      <c r="H67" s="283">
        <f t="shared" si="2"/>
        <v>39.03795</v>
      </c>
      <c r="I67" s="289">
        <f>H67/Currency!$C$11</f>
        <v>40.154237811149976</v>
      </c>
      <c r="J67" s="81">
        <f>$H67*VLOOKUP($J$6,Currency!$A$3:$G$8,7,0)</f>
        <v>25.672727870577404</v>
      </c>
      <c r="L67" s="395"/>
      <c r="M67" s="395"/>
      <c r="N67" s="395"/>
      <c r="O67" s="395"/>
      <c r="P67" s="395"/>
      <c r="Q67" s="395"/>
    </row>
    <row r="68" spans="1:17" s="117" customFormat="1" ht="25.5" customHeight="1">
      <c r="A68" s="107"/>
      <c r="B68" s="75" t="s">
        <v>633</v>
      </c>
      <c r="C68" s="104" t="s">
        <v>1618</v>
      </c>
      <c r="D68" s="73" t="s">
        <v>1711</v>
      </c>
      <c r="E68" s="65" t="s">
        <v>2148</v>
      </c>
      <c r="F68" s="276">
        <v>52.5315</v>
      </c>
      <c r="G68" s="103">
        <v>0.1</v>
      </c>
      <c r="H68" s="283">
        <f t="shared" si="2"/>
        <v>47.27835</v>
      </c>
      <c r="I68" s="289">
        <f>H68/Currency!$C$11</f>
        <v>48.630271549063984</v>
      </c>
      <c r="J68" s="81">
        <f>$H68*VLOOKUP($J$6,Currency!$A$3:$G$8,7,0)</f>
        <v>31.09190451137709</v>
      </c>
      <c r="L68" s="395"/>
      <c r="M68" s="395"/>
      <c r="N68" s="395"/>
      <c r="O68" s="395"/>
      <c r="P68" s="395"/>
      <c r="Q68" s="395"/>
    </row>
    <row r="69" spans="1:17" s="117" customFormat="1" ht="25.5" customHeight="1">
      <c r="A69" s="107"/>
      <c r="B69" s="75" t="s">
        <v>689</v>
      </c>
      <c r="C69" s="104" t="s">
        <v>849</v>
      </c>
      <c r="D69" s="73" t="s">
        <v>1711</v>
      </c>
      <c r="E69" s="65" t="s">
        <v>2148</v>
      </c>
      <c r="F69" s="276">
        <v>71.484</v>
      </c>
      <c r="G69" s="103">
        <v>0.1</v>
      </c>
      <c r="H69" s="283">
        <f t="shared" si="2"/>
        <v>64.3356</v>
      </c>
      <c r="I69" s="289">
        <f>H69/Currency!$C$11</f>
        <v>66.17527257765892</v>
      </c>
      <c r="J69" s="81">
        <f>$H69*VLOOKUP($J$6,Currency!$A$3:$G$8,7,0)</f>
        <v>42.309351571747996</v>
      </c>
      <c r="L69" s="395"/>
      <c r="M69" s="395"/>
      <c r="N69" s="395"/>
      <c r="O69" s="395"/>
      <c r="P69" s="395"/>
      <c r="Q69" s="395"/>
    </row>
    <row r="70" spans="1:17" s="117" customFormat="1" ht="25.5" customHeight="1">
      <c r="A70" s="107"/>
      <c r="B70" s="75" t="s">
        <v>850</v>
      </c>
      <c r="C70" s="104" t="s">
        <v>2162</v>
      </c>
      <c r="D70" s="73" t="s">
        <v>1711</v>
      </c>
      <c r="E70" s="65" t="s">
        <v>2148</v>
      </c>
      <c r="F70" s="276">
        <v>41.16</v>
      </c>
      <c r="G70" s="103">
        <v>0.1</v>
      </c>
      <c r="H70" s="283">
        <f t="shared" si="2"/>
        <v>37.044</v>
      </c>
      <c r="I70" s="289">
        <f>H70/Currency!$C$11</f>
        <v>38.10327093190701</v>
      </c>
      <c r="J70" s="81">
        <f>$H70*VLOOKUP($J$6,Currency!$A$3:$G$8,7,0)</f>
        <v>24.361436275154542</v>
      </c>
      <c r="L70" s="395"/>
      <c r="M70" s="395"/>
      <c r="N70" s="395"/>
      <c r="O70" s="395"/>
      <c r="P70" s="395"/>
      <c r="Q70" s="395"/>
    </row>
    <row r="71" spans="1:17" s="117" customFormat="1" ht="25.5" customHeight="1">
      <c r="A71" s="107"/>
      <c r="B71" s="75" t="s">
        <v>2163</v>
      </c>
      <c r="C71" s="104" t="s">
        <v>2164</v>
      </c>
      <c r="D71" s="73" t="s">
        <v>1711</v>
      </c>
      <c r="E71" s="65" t="s">
        <v>2148</v>
      </c>
      <c r="F71" s="276">
        <v>44.950500000000005</v>
      </c>
      <c r="G71" s="103">
        <v>0.1</v>
      </c>
      <c r="H71" s="283">
        <f t="shared" si="2"/>
        <v>40.455450000000006</v>
      </c>
      <c r="I71" s="289">
        <f>H71/Currency!$C$11</f>
        <v>41.61227113762601</v>
      </c>
      <c r="J71" s="81">
        <f>$H71*VLOOKUP($J$6,Currency!$A$3:$G$8,7,0)</f>
        <v>26.60492568722873</v>
      </c>
      <c r="L71" s="395"/>
      <c r="M71" s="395"/>
      <c r="N71" s="395"/>
      <c r="O71" s="395"/>
      <c r="P71" s="395"/>
      <c r="Q71" s="395"/>
    </row>
    <row r="72" spans="1:17" s="117" customFormat="1" ht="25.5" customHeight="1">
      <c r="A72" s="107"/>
      <c r="B72" s="75" t="s">
        <v>2165</v>
      </c>
      <c r="C72" s="104" t="s">
        <v>261</v>
      </c>
      <c r="D72" s="73" t="s">
        <v>1711</v>
      </c>
      <c r="E72" s="65" t="s">
        <v>2148</v>
      </c>
      <c r="F72" s="276">
        <v>52.5315</v>
      </c>
      <c r="G72" s="103">
        <v>0.1</v>
      </c>
      <c r="H72" s="283">
        <f t="shared" si="2"/>
        <v>47.27835</v>
      </c>
      <c r="I72" s="289">
        <f>H72/Currency!$C$11</f>
        <v>48.630271549063984</v>
      </c>
      <c r="J72" s="81">
        <f>$H72*VLOOKUP($J$6,Currency!$A$3:$G$8,7,0)</f>
        <v>31.09190451137709</v>
      </c>
      <c r="L72" s="395"/>
      <c r="M72" s="395"/>
      <c r="N72" s="395"/>
      <c r="O72" s="395"/>
      <c r="P72" s="395"/>
      <c r="Q72" s="395"/>
    </row>
    <row r="73" spans="1:17" s="117" customFormat="1" ht="25.5" customHeight="1">
      <c r="A73" s="107"/>
      <c r="B73" s="75" t="s">
        <v>1426</v>
      </c>
      <c r="C73" s="106" t="s">
        <v>1427</v>
      </c>
      <c r="D73" s="73" t="s">
        <v>1711</v>
      </c>
      <c r="E73" s="65" t="s">
        <v>2148</v>
      </c>
      <c r="F73" s="276">
        <v>52.731</v>
      </c>
      <c r="G73" s="103">
        <v>0.1</v>
      </c>
      <c r="H73" s="283">
        <f t="shared" si="2"/>
        <v>47.4579</v>
      </c>
      <c r="I73" s="289">
        <f>H73/Currency!$C$11</f>
        <v>48.81495577041761</v>
      </c>
      <c r="J73" s="81">
        <f>$H73*VLOOKUP($J$6,Currency!$A$3:$G$8,7,0)</f>
        <v>31.209982901486256</v>
      </c>
      <c r="L73" s="395"/>
      <c r="M73" s="395"/>
      <c r="N73" s="395"/>
      <c r="O73" s="395"/>
      <c r="P73" s="395"/>
      <c r="Q73" s="395"/>
    </row>
    <row r="74" spans="1:17" s="117" customFormat="1" ht="25.5" customHeight="1">
      <c r="A74" s="107"/>
      <c r="B74" s="75"/>
      <c r="C74" s="121" t="s">
        <v>262</v>
      </c>
      <c r="D74" s="73"/>
      <c r="E74" s="65" t="s">
        <v>479</v>
      </c>
      <c r="F74" s="276"/>
      <c r="G74" s="103"/>
      <c r="H74" s="283"/>
      <c r="I74" s="289">
        <f>H74/Currency!$C$11</f>
        <v>0</v>
      </c>
      <c r="J74" s="81">
        <f>$H74*VLOOKUP($J$6,Currency!$A$3:$G$8,7,0)</f>
        <v>0</v>
      </c>
      <c r="L74" s="395"/>
      <c r="M74" s="395"/>
      <c r="N74" s="395"/>
      <c r="O74" s="395"/>
      <c r="P74" s="395"/>
      <c r="Q74" s="395"/>
    </row>
    <row r="75" spans="1:17" s="117" customFormat="1" ht="25.5" customHeight="1">
      <c r="A75" s="107"/>
      <c r="B75" s="75" t="s">
        <v>263</v>
      </c>
      <c r="C75" s="104" t="s">
        <v>264</v>
      </c>
      <c r="D75" s="73" t="s">
        <v>1711</v>
      </c>
      <c r="E75" s="65" t="s">
        <v>2148</v>
      </c>
      <c r="F75" s="276">
        <v>52.29</v>
      </c>
      <c r="G75" s="103">
        <v>0.1</v>
      </c>
      <c r="H75" s="283">
        <f aca="true" t="shared" si="3" ref="H75:H82">F75*(1-G75)</f>
        <v>47.061</v>
      </c>
      <c r="I75" s="289">
        <f>H75/Currency!$C$11</f>
        <v>48.406706439004324</v>
      </c>
      <c r="J75" s="81">
        <f>$H75*VLOOKUP($J$6,Currency!$A$3:$G$8,7,0)</f>
        <v>30.948967512823884</v>
      </c>
      <c r="L75" s="395"/>
      <c r="M75" s="395"/>
      <c r="N75" s="395"/>
      <c r="O75" s="395"/>
      <c r="P75" s="395"/>
      <c r="Q75" s="395"/>
    </row>
    <row r="76" spans="1:17" s="117" customFormat="1" ht="25.5" customHeight="1">
      <c r="A76" s="107"/>
      <c r="B76" s="75" t="s">
        <v>265</v>
      </c>
      <c r="C76" s="104" t="s">
        <v>1979</v>
      </c>
      <c r="D76" s="73" t="s">
        <v>1711</v>
      </c>
      <c r="E76" s="65" t="s">
        <v>2148</v>
      </c>
      <c r="F76" s="276">
        <v>54.35850000000001</v>
      </c>
      <c r="G76" s="103">
        <v>0.1</v>
      </c>
      <c r="H76" s="283">
        <f t="shared" si="3"/>
        <v>48.922650000000004</v>
      </c>
      <c r="I76" s="289">
        <f>H76/Currency!$C$11</f>
        <v>50.32159020777618</v>
      </c>
      <c r="J76" s="81">
        <f>$H76*VLOOKUP($J$6,Currency!$A$3:$G$8,7,0)</f>
        <v>32.17325397869263</v>
      </c>
      <c r="L76" s="395"/>
      <c r="M76" s="395"/>
      <c r="N76" s="395"/>
      <c r="O76" s="395"/>
      <c r="P76" s="395"/>
      <c r="Q76" s="395"/>
    </row>
    <row r="77" spans="1:17" s="117" customFormat="1" ht="25.5" customHeight="1">
      <c r="A77" s="107"/>
      <c r="B77" s="75" t="s">
        <v>1980</v>
      </c>
      <c r="C77" s="104" t="s">
        <v>1981</v>
      </c>
      <c r="D77" s="73" t="s">
        <v>1711</v>
      </c>
      <c r="E77" s="65" t="s">
        <v>2148</v>
      </c>
      <c r="F77" s="276">
        <v>55.786500000000004</v>
      </c>
      <c r="G77" s="103">
        <v>0.1</v>
      </c>
      <c r="H77" s="283">
        <f t="shared" si="3"/>
        <v>50.20785000000001</v>
      </c>
      <c r="I77" s="289">
        <f>H77/Currency!$C$11</f>
        <v>51.643540423781126</v>
      </c>
      <c r="J77" s="81">
        <f>$H77*VLOOKUP($J$6,Currency!$A$3:$G$8,7,0)</f>
        <v>33.018446665789824</v>
      </c>
      <c r="L77" s="395"/>
      <c r="M77" s="395"/>
      <c r="N77" s="395"/>
      <c r="O77" s="395"/>
      <c r="P77" s="395"/>
      <c r="Q77" s="395"/>
    </row>
    <row r="78" spans="1:17" s="117" customFormat="1" ht="24.75" customHeight="1">
      <c r="A78" s="107"/>
      <c r="B78" s="75" t="s">
        <v>1982</v>
      </c>
      <c r="C78" s="104" t="s">
        <v>1657</v>
      </c>
      <c r="D78" s="73" t="s">
        <v>1711</v>
      </c>
      <c r="E78" s="65" t="s">
        <v>2148</v>
      </c>
      <c r="F78" s="276">
        <v>65.0685</v>
      </c>
      <c r="G78" s="103">
        <v>0.1</v>
      </c>
      <c r="H78" s="283">
        <f t="shared" si="3"/>
        <v>58.56165</v>
      </c>
      <c r="I78" s="289">
        <f>H78/Currency!$C$11</f>
        <v>60.23621682781321</v>
      </c>
      <c r="J78" s="81">
        <f>$H78*VLOOKUP($J$6,Currency!$A$3:$G$8,7,0)</f>
        <v>38.51219913192161</v>
      </c>
      <c r="L78" s="395"/>
      <c r="M78" s="395"/>
      <c r="N78" s="395"/>
      <c r="O78" s="395"/>
      <c r="P78" s="395"/>
      <c r="Q78" s="395"/>
    </row>
    <row r="79" spans="1:17" s="117" customFormat="1" ht="25.5" customHeight="1">
      <c r="A79" s="107"/>
      <c r="B79" s="75" t="s">
        <v>1658</v>
      </c>
      <c r="C79" s="104" t="s">
        <v>1138</v>
      </c>
      <c r="D79" s="73" t="s">
        <v>1711</v>
      </c>
      <c r="E79" s="65" t="s">
        <v>2148</v>
      </c>
      <c r="F79" s="276">
        <v>83.6325</v>
      </c>
      <c r="G79" s="103">
        <v>0.1</v>
      </c>
      <c r="H79" s="283">
        <f t="shared" si="3"/>
        <v>75.26925</v>
      </c>
      <c r="I79" s="289">
        <f>H79/Currency!$C$11</f>
        <v>77.42156963587739</v>
      </c>
      <c r="J79" s="81">
        <f>$H79*VLOOKUP($J$6,Currency!$A$3:$G$8,7,0)</f>
        <v>49.49970406418519</v>
      </c>
      <c r="L79" s="395"/>
      <c r="M79" s="395"/>
      <c r="N79" s="395"/>
      <c r="O79" s="395"/>
      <c r="P79" s="395"/>
      <c r="Q79" s="395"/>
    </row>
    <row r="80" spans="1:17" s="117" customFormat="1" ht="25.5" customHeight="1">
      <c r="A80" s="107"/>
      <c r="B80" s="75" t="s">
        <v>1139</v>
      </c>
      <c r="C80" s="106" t="s">
        <v>1140</v>
      </c>
      <c r="D80" s="73" t="s">
        <v>1711</v>
      </c>
      <c r="E80" s="65" t="s">
        <v>2148</v>
      </c>
      <c r="F80" s="276">
        <v>54.096000000000004</v>
      </c>
      <c r="G80" s="103">
        <v>0.1</v>
      </c>
      <c r="H80" s="283">
        <f t="shared" si="3"/>
        <v>48.686400000000006</v>
      </c>
      <c r="I80" s="289">
        <f>H80/Currency!$C$11</f>
        <v>50.078584653363514</v>
      </c>
      <c r="J80" s="81">
        <f>$H80*VLOOKUP($J$6,Currency!$A$3:$G$8,7,0)</f>
        <v>32.01788767591741</v>
      </c>
      <c r="L80" s="395"/>
      <c r="M80" s="395"/>
      <c r="N80" s="395"/>
      <c r="O80" s="395"/>
      <c r="P80" s="395"/>
      <c r="Q80" s="395"/>
    </row>
    <row r="81" spans="1:17" s="117" customFormat="1" ht="25.5" customHeight="1">
      <c r="A81" s="107"/>
      <c r="B81" s="75" t="s">
        <v>1141</v>
      </c>
      <c r="C81" s="106" t="s">
        <v>1142</v>
      </c>
      <c r="D81" s="73" t="s">
        <v>1711</v>
      </c>
      <c r="E81" s="65" t="s">
        <v>2148</v>
      </c>
      <c r="F81" s="276">
        <v>55.786500000000004</v>
      </c>
      <c r="G81" s="103">
        <v>0.1</v>
      </c>
      <c r="H81" s="283">
        <f t="shared" si="3"/>
        <v>50.20785000000001</v>
      </c>
      <c r="I81" s="289">
        <f>H81/Currency!$C$11</f>
        <v>51.643540423781126</v>
      </c>
      <c r="J81" s="81">
        <f>$H81*VLOOKUP($J$6,Currency!$A$3:$G$8,7,0)</f>
        <v>33.018446665789824</v>
      </c>
      <c r="L81" s="395"/>
      <c r="M81" s="395"/>
      <c r="N81" s="395"/>
      <c r="O81" s="395"/>
      <c r="P81" s="395"/>
      <c r="Q81" s="395"/>
    </row>
    <row r="82" spans="1:17" s="117" customFormat="1" ht="25.5" customHeight="1">
      <c r="A82" s="107"/>
      <c r="B82" s="75" t="s">
        <v>1143</v>
      </c>
      <c r="C82" s="106" t="s">
        <v>1144</v>
      </c>
      <c r="D82" s="73" t="s">
        <v>1711</v>
      </c>
      <c r="E82" s="65" t="s">
        <v>2148</v>
      </c>
      <c r="F82" s="276">
        <v>67.4415</v>
      </c>
      <c r="G82" s="103">
        <v>0.1</v>
      </c>
      <c r="H82" s="283">
        <f t="shared" si="3"/>
        <v>60.69735000000001</v>
      </c>
      <c r="I82" s="289">
        <f>H82/Currency!$C$11</f>
        <v>62.432987039703775</v>
      </c>
      <c r="J82" s="81">
        <f>$H82*VLOOKUP($J$6,Currency!$A$3:$G$8,7,0)</f>
        <v>39.916710509009604</v>
      </c>
      <c r="L82" s="395"/>
      <c r="M82" s="395"/>
      <c r="N82" s="395"/>
      <c r="O82" s="395"/>
      <c r="P82" s="395"/>
      <c r="Q82" s="395"/>
    </row>
    <row r="83" spans="1:17" s="117" customFormat="1" ht="25.5" customHeight="1">
      <c r="A83" s="107"/>
      <c r="B83" s="75"/>
      <c r="C83" s="106"/>
      <c r="D83" s="73"/>
      <c r="E83" s="65" t="s">
        <v>479</v>
      </c>
      <c r="F83" s="276"/>
      <c r="G83" s="103"/>
      <c r="H83" s="283"/>
      <c r="I83" s="289">
        <f>H83/Currency!$C$11</f>
        <v>0</v>
      </c>
      <c r="J83" s="81">
        <f>$H83*VLOOKUP($J$6,Currency!$A$3:$G$8,7,0)</f>
        <v>0</v>
      </c>
      <c r="L83" s="395"/>
      <c r="M83" s="395"/>
      <c r="N83" s="395"/>
      <c r="O83" s="395"/>
      <c r="P83" s="395"/>
      <c r="Q83" s="395"/>
    </row>
    <row r="84" spans="1:17" s="117" customFormat="1" ht="40.5">
      <c r="A84" s="107"/>
      <c r="B84" s="75"/>
      <c r="C84" s="100" t="s">
        <v>1145</v>
      </c>
      <c r="D84" s="73" t="s">
        <v>479</v>
      </c>
      <c r="E84" s="65" t="s">
        <v>479</v>
      </c>
      <c r="F84" s="276">
        <v>0</v>
      </c>
      <c r="G84" s="103">
        <v>0</v>
      </c>
      <c r="H84" s="283">
        <f>F84*(1-G84)</f>
        <v>0</v>
      </c>
      <c r="I84" s="289">
        <f>H84/Currency!$C$11</f>
        <v>0</v>
      </c>
      <c r="J84" s="81">
        <f>$H84*VLOOKUP($J$6,Currency!$A$3:$G$8,7,0)</f>
        <v>0</v>
      </c>
      <c r="L84" s="395"/>
      <c r="M84" s="395"/>
      <c r="N84" s="395"/>
      <c r="O84" s="395"/>
      <c r="P84" s="395"/>
      <c r="Q84" s="395"/>
    </row>
    <row r="85" spans="1:17" s="117" customFormat="1" ht="25.5" customHeight="1">
      <c r="A85" s="107"/>
      <c r="B85" s="75"/>
      <c r="C85" s="121" t="s">
        <v>1146</v>
      </c>
      <c r="D85" s="73"/>
      <c r="E85" s="65" t="s">
        <v>479</v>
      </c>
      <c r="F85" s="276"/>
      <c r="G85" s="103"/>
      <c r="H85" s="283"/>
      <c r="I85" s="289">
        <f>H85/Currency!$C$11</f>
        <v>0</v>
      </c>
      <c r="J85" s="81">
        <f>$H85*VLOOKUP($J$6,Currency!$A$3:$G$8,7,0)</f>
        <v>0</v>
      </c>
      <c r="L85" s="395"/>
      <c r="M85" s="395"/>
      <c r="N85" s="395"/>
      <c r="O85" s="395"/>
      <c r="P85" s="395"/>
      <c r="Q85" s="395"/>
    </row>
    <row r="86" spans="1:17" s="117" customFormat="1" ht="25.5" customHeight="1">
      <c r="A86" s="107"/>
      <c r="B86" s="75" t="s">
        <v>499</v>
      </c>
      <c r="C86" s="106" t="s">
        <v>498</v>
      </c>
      <c r="D86" s="73" t="s">
        <v>1711</v>
      </c>
      <c r="E86" s="65" t="s">
        <v>2148</v>
      </c>
      <c r="F86" s="276">
        <v>3.633</v>
      </c>
      <c r="G86" s="103">
        <v>0.1</v>
      </c>
      <c r="H86" s="283">
        <f aca="true" t="shared" si="4" ref="H86:H97">F86*(1-G86)</f>
        <v>3.2697000000000003</v>
      </c>
      <c r="I86" s="289">
        <f>H86/Currency!$C$11</f>
        <v>3.363196873071385</v>
      </c>
      <c r="J86" s="81">
        <f>$H86*VLOOKUP($J$6,Currency!$A$3:$G$8,7,0)</f>
        <v>2.150269630409049</v>
      </c>
      <c r="L86" s="395"/>
      <c r="M86" s="395"/>
      <c r="N86" s="395"/>
      <c r="O86" s="395"/>
      <c r="P86" s="395"/>
      <c r="Q86" s="395"/>
    </row>
    <row r="87" spans="1:17" s="117" customFormat="1" ht="25.5" customHeight="1">
      <c r="A87" s="107"/>
      <c r="B87" s="75"/>
      <c r="C87" s="121" t="s">
        <v>691</v>
      </c>
      <c r="D87" s="73" t="s">
        <v>479</v>
      </c>
      <c r="E87" s="65" t="s">
        <v>479</v>
      </c>
      <c r="F87" s="276">
        <v>0</v>
      </c>
      <c r="G87" s="103">
        <v>0</v>
      </c>
      <c r="H87" s="283">
        <f t="shared" si="4"/>
        <v>0</v>
      </c>
      <c r="I87" s="289">
        <f>H87/Currency!$C$11</f>
        <v>0</v>
      </c>
      <c r="J87" s="81">
        <f>$H87*VLOOKUP($J$6,Currency!$A$3:$G$8,7,0)</f>
        <v>0</v>
      </c>
      <c r="L87" s="395"/>
      <c r="M87" s="395"/>
      <c r="N87" s="395"/>
      <c r="O87" s="395"/>
      <c r="P87" s="395"/>
      <c r="Q87" s="395"/>
    </row>
    <row r="88" spans="1:17" s="117" customFormat="1" ht="25.5" customHeight="1">
      <c r="A88" s="107"/>
      <c r="B88" s="75" t="s">
        <v>692</v>
      </c>
      <c r="C88" s="104" t="s">
        <v>693</v>
      </c>
      <c r="D88" s="73" t="s">
        <v>1711</v>
      </c>
      <c r="E88" s="65" t="s">
        <v>2148</v>
      </c>
      <c r="F88" s="276">
        <v>20.8005</v>
      </c>
      <c r="G88" s="103">
        <v>0.1</v>
      </c>
      <c r="H88" s="283">
        <f t="shared" si="4"/>
        <v>18.72045</v>
      </c>
      <c r="I88" s="289">
        <f>H88/Currency!$C$11</f>
        <v>19.255760131660153</v>
      </c>
      <c r="J88" s="81">
        <f>$H88*VLOOKUP($J$6,Currency!$A$3:$G$8,7,0)</f>
        <v>12.311225831908457</v>
      </c>
      <c r="L88" s="395"/>
      <c r="M88" s="395"/>
      <c r="N88" s="395"/>
      <c r="O88" s="395"/>
      <c r="P88" s="395"/>
      <c r="Q88" s="395"/>
    </row>
    <row r="89" spans="1:17" s="117" customFormat="1" ht="25.5" customHeight="1">
      <c r="A89" s="107"/>
      <c r="B89" s="75" t="s">
        <v>694</v>
      </c>
      <c r="C89" s="104" t="s">
        <v>695</v>
      </c>
      <c r="D89" s="73" t="s">
        <v>1711</v>
      </c>
      <c r="E89" s="65" t="s">
        <v>2148</v>
      </c>
      <c r="F89" s="276">
        <v>25.3575</v>
      </c>
      <c r="G89" s="103">
        <v>0.1</v>
      </c>
      <c r="H89" s="283">
        <f t="shared" si="4"/>
        <v>22.82175</v>
      </c>
      <c r="I89" s="289">
        <f>H89/Currency!$C$11</f>
        <v>23.474336556264145</v>
      </c>
      <c r="J89" s="81">
        <f>$H89*VLOOKUP($J$6,Currency!$A$3:$G$8,7,0)</f>
        <v>15.008384848086283</v>
      </c>
      <c r="L89" s="395"/>
      <c r="M89" s="395"/>
      <c r="N89" s="395"/>
      <c r="O89" s="395"/>
      <c r="P89" s="395"/>
      <c r="Q89" s="395"/>
    </row>
    <row r="90" spans="1:17" s="117" customFormat="1" ht="25.5" customHeight="1">
      <c r="A90" s="107"/>
      <c r="B90" s="75"/>
      <c r="C90" s="121" t="s">
        <v>696</v>
      </c>
      <c r="D90" s="73" t="s">
        <v>479</v>
      </c>
      <c r="E90" s="65" t="s">
        <v>479</v>
      </c>
      <c r="F90" s="276">
        <v>0</v>
      </c>
      <c r="G90" s="103">
        <v>0</v>
      </c>
      <c r="H90" s="283">
        <f t="shared" si="4"/>
        <v>0</v>
      </c>
      <c r="I90" s="289">
        <f>H90/Currency!$C$11</f>
        <v>0</v>
      </c>
      <c r="J90" s="81">
        <f>$H90*VLOOKUP($J$6,Currency!$A$3:$G$8,7,0)</f>
        <v>0</v>
      </c>
      <c r="L90" s="395"/>
      <c r="M90" s="395"/>
      <c r="N90" s="395"/>
      <c r="O90" s="395"/>
      <c r="P90" s="395"/>
      <c r="Q90" s="395"/>
    </row>
    <row r="91" spans="1:17" s="117" customFormat="1" ht="25.5" customHeight="1">
      <c r="A91" s="107"/>
      <c r="B91" s="75" t="s">
        <v>7</v>
      </c>
      <c r="C91" s="104" t="s">
        <v>1817</v>
      </c>
      <c r="D91" s="73" t="s">
        <v>1711</v>
      </c>
      <c r="E91" s="65" t="s">
        <v>2148</v>
      </c>
      <c r="F91" s="276">
        <v>24.433500000000002</v>
      </c>
      <c r="G91" s="103">
        <v>0.1</v>
      </c>
      <c r="H91" s="283">
        <f t="shared" si="4"/>
        <v>21.990150000000003</v>
      </c>
      <c r="I91" s="289">
        <f>H91/Currency!$C$11</f>
        <v>22.61895700473154</v>
      </c>
      <c r="J91" s="81">
        <f>$H91*VLOOKUP($J$6,Currency!$A$3:$G$8,7,0)</f>
        <v>14.461495462317508</v>
      </c>
      <c r="L91" s="395"/>
      <c r="M91" s="395"/>
      <c r="N91" s="395"/>
      <c r="O91" s="395"/>
      <c r="P91" s="395"/>
      <c r="Q91" s="395"/>
    </row>
    <row r="92" spans="1:17" s="117" customFormat="1" ht="24.75" customHeight="1">
      <c r="A92" s="107"/>
      <c r="B92" s="75" t="s">
        <v>1818</v>
      </c>
      <c r="C92" s="104" t="s">
        <v>1819</v>
      </c>
      <c r="D92" s="73" t="s">
        <v>1711</v>
      </c>
      <c r="E92" s="65" t="s">
        <v>2148</v>
      </c>
      <c r="F92" s="276">
        <v>50.179500000000004</v>
      </c>
      <c r="G92" s="103">
        <v>0.1</v>
      </c>
      <c r="H92" s="283">
        <f t="shared" si="4"/>
        <v>45.161550000000005</v>
      </c>
      <c r="I92" s="289">
        <f>H92/Currency!$C$11</f>
        <v>46.45294178152644</v>
      </c>
      <c r="J92" s="81">
        <f>$H92*VLOOKUP($J$6,Currency!$A$3:$G$8,7,0)</f>
        <v>29.699822438511116</v>
      </c>
      <c r="L92" s="395"/>
      <c r="M92" s="395"/>
      <c r="N92" s="395"/>
      <c r="O92" s="395"/>
      <c r="P92" s="395"/>
      <c r="Q92" s="395"/>
    </row>
    <row r="93" spans="1:17" s="117" customFormat="1" ht="25.5" customHeight="1">
      <c r="A93" s="107"/>
      <c r="B93" s="75"/>
      <c r="C93" s="121" t="s">
        <v>2898</v>
      </c>
      <c r="D93" s="73" t="s">
        <v>479</v>
      </c>
      <c r="E93" s="65" t="s">
        <v>479</v>
      </c>
      <c r="F93" s="276">
        <v>0</v>
      </c>
      <c r="G93" s="103">
        <v>0</v>
      </c>
      <c r="H93" s="283">
        <f t="shared" si="4"/>
        <v>0</v>
      </c>
      <c r="I93" s="289">
        <f>H93/Currency!$C$11</f>
        <v>0</v>
      </c>
      <c r="J93" s="81">
        <f>$H93*VLOOKUP($J$6,Currency!$A$3:$G$8,7,0)</f>
        <v>0</v>
      </c>
      <c r="L93" s="395"/>
      <c r="M93" s="395"/>
      <c r="N93" s="395"/>
      <c r="O93" s="395"/>
      <c r="P93" s="395"/>
      <c r="Q93" s="395"/>
    </row>
    <row r="94" spans="1:17" s="117" customFormat="1" ht="25.5" customHeight="1">
      <c r="A94" s="107"/>
      <c r="B94" s="75" t="s">
        <v>1602</v>
      </c>
      <c r="C94" s="104" t="s">
        <v>1603</v>
      </c>
      <c r="D94" s="73" t="s">
        <v>1711</v>
      </c>
      <c r="E94" s="65" t="s">
        <v>2148</v>
      </c>
      <c r="F94" s="276">
        <v>39.984</v>
      </c>
      <c r="G94" s="103">
        <v>0.1</v>
      </c>
      <c r="H94" s="283">
        <f t="shared" si="4"/>
        <v>35.985600000000005</v>
      </c>
      <c r="I94" s="289">
        <f>H94/Currency!$C$11</f>
        <v>37.01460604813825</v>
      </c>
      <c r="J94" s="81">
        <f>$H94*VLOOKUP($J$6,Currency!$A$3:$G$8,7,0)</f>
        <v>23.665395238721562</v>
      </c>
      <c r="L94" s="395"/>
      <c r="M94" s="395"/>
      <c r="N94" s="395"/>
      <c r="O94" s="395"/>
      <c r="P94" s="395"/>
      <c r="Q94" s="395"/>
    </row>
    <row r="95" spans="1:17" s="117" customFormat="1" ht="25.5" customHeight="1">
      <c r="A95" s="107"/>
      <c r="B95" s="75" t="s">
        <v>1604</v>
      </c>
      <c r="C95" s="104" t="s">
        <v>1605</v>
      </c>
      <c r="D95" s="73" t="s">
        <v>1711</v>
      </c>
      <c r="E95" s="65" t="s">
        <v>2148</v>
      </c>
      <c r="F95" s="276">
        <v>43.7325</v>
      </c>
      <c r="G95" s="103">
        <v>0.1</v>
      </c>
      <c r="H95" s="283">
        <f t="shared" si="4"/>
        <v>39.35925</v>
      </c>
      <c r="I95" s="289">
        <f>H95/Currency!$C$11</f>
        <v>40.484725365151206</v>
      </c>
      <c r="J95" s="81">
        <f>$H95*VLOOKUP($J$6,Currency!$A$3:$G$8,7,0)</f>
        <v>25.884026042351707</v>
      </c>
      <c r="L95" s="395"/>
      <c r="M95" s="395"/>
      <c r="N95" s="395"/>
      <c r="O95" s="395"/>
      <c r="P95" s="395"/>
      <c r="Q95" s="395"/>
    </row>
    <row r="96" spans="1:17" s="117" customFormat="1" ht="25.5" customHeight="1">
      <c r="A96" s="107"/>
      <c r="B96" s="75" t="s">
        <v>1606</v>
      </c>
      <c r="C96" s="104" t="s">
        <v>1607</v>
      </c>
      <c r="D96" s="73" t="s">
        <v>1711</v>
      </c>
      <c r="E96" s="65" t="s">
        <v>2148</v>
      </c>
      <c r="F96" s="276">
        <v>51.1665</v>
      </c>
      <c r="G96" s="103">
        <v>0.1</v>
      </c>
      <c r="H96" s="283">
        <f t="shared" si="4"/>
        <v>46.04985</v>
      </c>
      <c r="I96" s="289">
        <f>H96/Currency!$C$11</f>
        <v>47.36664266611808</v>
      </c>
      <c r="J96" s="81">
        <f>$H96*VLOOKUP($J$6,Currency!$A$3:$G$8,7,0)</f>
        <v>30.283999736945944</v>
      </c>
      <c r="L96" s="395"/>
      <c r="M96" s="395"/>
      <c r="N96" s="395"/>
      <c r="O96" s="395"/>
      <c r="P96" s="395"/>
      <c r="Q96" s="395"/>
    </row>
    <row r="97" spans="1:17" s="117" customFormat="1" ht="25.5" customHeight="1">
      <c r="A97" s="107"/>
      <c r="B97" s="75"/>
      <c r="C97" s="106"/>
      <c r="D97" s="73" t="s">
        <v>479</v>
      </c>
      <c r="E97" s="65" t="s">
        <v>479</v>
      </c>
      <c r="F97" s="276">
        <v>0</v>
      </c>
      <c r="G97" s="103">
        <v>0</v>
      </c>
      <c r="H97" s="283">
        <f t="shared" si="4"/>
        <v>0</v>
      </c>
      <c r="I97" s="289">
        <f>H97/Currency!$C$11</f>
        <v>0</v>
      </c>
      <c r="J97" s="81">
        <f>$H97*VLOOKUP($J$6,Currency!$A$3:$G$8,7,0)</f>
        <v>0</v>
      </c>
      <c r="L97" s="395"/>
      <c r="M97" s="395"/>
      <c r="N97" s="395"/>
      <c r="O97" s="395"/>
      <c r="P97" s="395"/>
      <c r="Q97" s="395"/>
    </row>
    <row r="98" spans="1:17" s="117" customFormat="1" ht="40.5">
      <c r="A98" s="107"/>
      <c r="B98" s="75"/>
      <c r="C98" s="100" t="s">
        <v>1496</v>
      </c>
      <c r="D98" s="122"/>
      <c r="E98" s="65" t="s">
        <v>479</v>
      </c>
      <c r="F98" s="276"/>
      <c r="G98" s="123"/>
      <c r="H98" s="284"/>
      <c r="I98" s="289">
        <f>H98/Currency!$C$11</f>
        <v>0</v>
      </c>
      <c r="J98" s="81">
        <f>$H98*VLOOKUP($J$6,Currency!$A$3:$G$8,7,0)</f>
        <v>0</v>
      </c>
      <c r="L98" s="395"/>
      <c r="M98" s="395"/>
      <c r="N98" s="395"/>
      <c r="O98" s="395"/>
      <c r="P98" s="395"/>
      <c r="Q98" s="395"/>
    </row>
    <row r="99" spans="1:17" s="117" customFormat="1" ht="25.5" customHeight="1">
      <c r="A99" s="107"/>
      <c r="B99" s="75"/>
      <c r="C99" s="121" t="s">
        <v>1497</v>
      </c>
      <c r="D99" s="73" t="s">
        <v>479</v>
      </c>
      <c r="E99" s="65" t="s">
        <v>479</v>
      </c>
      <c r="F99" s="276">
        <v>0</v>
      </c>
      <c r="G99" s="103">
        <v>0</v>
      </c>
      <c r="H99" s="283">
        <f aca="true" t="shared" si="5" ref="H99:H130">F99*(1-G99)</f>
        <v>0</v>
      </c>
      <c r="I99" s="289">
        <f>H99/Currency!$C$11</f>
        <v>0</v>
      </c>
      <c r="J99" s="81">
        <f>$H99*VLOOKUP($J$6,Currency!$A$3:$G$8,7,0)</f>
        <v>0</v>
      </c>
      <c r="L99" s="395"/>
      <c r="M99" s="395"/>
      <c r="N99" s="395"/>
      <c r="O99" s="395"/>
      <c r="P99" s="395"/>
      <c r="Q99" s="395"/>
    </row>
    <row r="100" spans="1:17" s="117" customFormat="1" ht="25.5" customHeight="1">
      <c r="A100" s="107"/>
      <c r="B100" s="75" t="s">
        <v>1498</v>
      </c>
      <c r="C100" s="104" t="s">
        <v>1499</v>
      </c>
      <c r="D100" s="73" t="s">
        <v>1711</v>
      </c>
      <c r="E100" s="65" t="s">
        <v>2148</v>
      </c>
      <c r="F100" s="276">
        <v>19.839225000000003</v>
      </c>
      <c r="G100" s="103">
        <v>0.1</v>
      </c>
      <c r="H100" s="283">
        <f t="shared" si="5"/>
        <v>17.855302500000004</v>
      </c>
      <c r="I100" s="289">
        <f>H100/Currency!$C$11</f>
        <v>18.36587379140095</v>
      </c>
      <c r="J100" s="81">
        <f>$H100*VLOOKUP($J$6,Currency!$A$3:$G$8,7,0)</f>
        <v>11.742274431145603</v>
      </c>
      <c r="L100" s="395"/>
      <c r="M100" s="395"/>
      <c r="N100" s="395"/>
      <c r="O100" s="395"/>
      <c r="P100" s="395"/>
      <c r="Q100" s="395"/>
    </row>
    <row r="101" spans="1:17" s="117" customFormat="1" ht="25.5" customHeight="1">
      <c r="A101" s="107"/>
      <c r="B101" s="75" t="s">
        <v>1500</v>
      </c>
      <c r="C101" s="104" t="s">
        <v>1501</v>
      </c>
      <c r="D101" s="73" t="s">
        <v>1711</v>
      </c>
      <c r="E101" s="65" t="s">
        <v>2148</v>
      </c>
      <c r="F101" s="276">
        <v>21.499275</v>
      </c>
      <c r="G101" s="103">
        <v>0.1</v>
      </c>
      <c r="H101" s="283">
        <f t="shared" si="5"/>
        <v>19.3493475</v>
      </c>
      <c r="I101" s="289">
        <f>H101/Currency!$C$11</f>
        <v>19.902640917506687</v>
      </c>
      <c r="J101" s="81">
        <f>$H101*VLOOKUP($J$6,Currency!$A$3:$G$8,7,0)</f>
        <v>12.724810929896094</v>
      </c>
      <c r="L101" s="395"/>
      <c r="M101" s="395"/>
      <c r="N101" s="395"/>
      <c r="O101" s="395"/>
      <c r="P101" s="395"/>
      <c r="Q101" s="395"/>
    </row>
    <row r="102" spans="1:17" s="117" customFormat="1" ht="25.5" customHeight="1">
      <c r="A102" s="107"/>
      <c r="B102" s="75" t="s">
        <v>1502</v>
      </c>
      <c r="C102" s="104" t="s">
        <v>1503</v>
      </c>
      <c r="D102" s="73" t="s">
        <v>1711</v>
      </c>
      <c r="E102" s="65" t="s">
        <v>2148</v>
      </c>
      <c r="F102" s="276">
        <v>23.159325</v>
      </c>
      <c r="G102" s="103">
        <v>0.1</v>
      </c>
      <c r="H102" s="283">
        <f t="shared" si="5"/>
        <v>20.8433925</v>
      </c>
      <c r="I102" s="289">
        <f>H102/Currency!$C$11</f>
        <v>21.439408043612428</v>
      </c>
      <c r="J102" s="81">
        <f>$H102*VLOOKUP($J$6,Currency!$A$3:$G$8,7,0)</f>
        <v>13.707347428646587</v>
      </c>
      <c r="L102" s="395"/>
      <c r="M102" s="395"/>
      <c r="N102" s="395"/>
      <c r="O102" s="395"/>
      <c r="P102" s="395"/>
      <c r="Q102" s="395"/>
    </row>
    <row r="103" spans="1:17" s="117" customFormat="1" ht="25.5" customHeight="1">
      <c r="A103" s="107"/>
      <c r="B103" s="75" t="s">
        <v>1504</v>
      </c>
      <c r="C103" s="104" t="s">
        <v>1505</v>
      </c>
      <c r="D103" s="73" t="s">
        <v>1711</v>
      </c>
      <c r="E103" s="65" t="s">
        <v>2148</v>
      </c>
      <c r="F103" s="276">
        <v>26.479425</v>
      </c>
      <c r="G103" s="103">
        <v>0.1</v>
      </c>
      <c r="H103" s="283">
        <f t="shared" si="5"/>
        <v>23.8314825</v>
      </c>
      <c r="I103" s="289">
        <f>H103/Currency!$C$11</f>
        <v>24.512942295823905</v>
      </c>
      <c r="J103" s="81">
        <f>$H103*VLOOKUP($J$6,Currency!$A$3:$G$8,7,0)</f>
        <v>15.672420426147573</v>
      </c>
      <c r="L103" s="395"/>
      <c r="M103" s="395"/>
      <c r="N103" s="395"/>
      <c r="O103" s="395"/>
      <c r="P103" s="395"/>
      <c r="Q103" s="395"/>
    </row>
    <row r="104" spans="1:17" s="117" customFormat="1" ht="25.5" customHeight="1">
      <c r="A104" s="107"/>
      <c r="B104" s="75" t="s">
        <v>1506</v>
      </c>
      <c r="C104" s="104" t="s">
        <v>1507</v>
      </c>
      <c r="D104" s="73" t="s">
        <v>1711</v>
      </c>
      <c r="E104" s="65" t="s">
        <v>2148</v>
      </c>
      <c r="F104" s="276">
        <v>34.779675000000005</v>
      </c>
      <c r="G104" s="103">
        <v>0.1</v>
      </c>
      <c r="H104" s="283">
        <f t="shared" si="5"/>
        <v>31.301707500000006</v>
      </c>
      <c r="I104" s="289">
        <f>H104/Currency!$C$11</f>
        <v>32.19677792635261</v>
      </c>
      <c r="J104" s="81">
        <f>$H104*VLOOKUP($J$6,Currency!$A$3:$G$8,7,0)</f>
        <v>20.585102919900045</v>
      </c>
      <c r="L104" s="395"/>
      <c r="M104" s="395"/>
      <c r="N104" s="395"/>
      <c r="O104" s="395"/>
      <c r="P104" s="395"/>
      <c r="Q104" s="395"/>
    </row>
    <row r="105" spans="1:17" s="117" customFormat="1" ht="25.5" customHeight="1">
      <c r="A105" s="107"/>
      <c r="B105" s="75" t="s">
        <v>1508</v>
      </c>
      <c r="C105" s="104" t="s">
        <v>1433</v>
      </c>
      <c r="D105" s="73" t="s">
        <v>1711</v>
      </c>
      <c r="E105" s="65" t="s">
        <v>2148</v>
      </c>
      <c r="F105" s="276">
        <v>30.710925000000007</v>
      </c>
      <c r="G105" s="103">
        <v>0.1</v>
      </c>
      <c r="H105" s="283">
        <f t="shared" si="5"/>
        <v>27.639832500000008</v>
      </c>
      <c r="I105" s="289">
        <f>H105/Currency!$C$11</f>
        <v>28.43019183295619</v>
      </c>
      <c r="J105" s="81">
        <f>$H105*VLOOKUP($J$6,Currency!$A$3:$G$8,7,0)</f>
        <v>18.17692522688413</v>
      </c>
      <c r="L105" s="395"/>
      <c r="M105" s="395"/>
      <c r="N105" s="395"/>
      <c r="O105" s="395"/>
      <c r="P105" s="395"/>
      <c r="Q105" s="395"/>
    </row>
    <row r="106" spans="1:17" s="117" customFormat="1" ht="25.5" customHeight="1">
      <c r="A106" s="107"/>
      <c r="B106" s="75" t="s">
        <v>1434</v>
      </c>
      <c r="C106" s="104" t="s">
        <v>295</v>
      </c>
      <c r="D106" s="73" t="s">
        <v>1711</v>
      </c>
      <c r="E106" s="65" t="s">
        <v>2148</v>
      </c>
      <c r="F106" s="276">
        <v>34.389075</v>
      </c>
      <c r="G106" s="103">
        <v>0.1</v>
      </c>
      <c r="H106" s="283">
        <f t="shared" si="5"/>
        <v>30.9501675</v>
      </c>
      <c r="I106" s="289">
        <f>H106/Currency!$C$11</f>
        <v>31.835185661386546</v>
      </c>
      <c r="J106" s="81">
        <f>$H106*VLOOKUP($J$6,Currency!$A$3:$G$8,7,0)</f>
        <v>20.353917861370512</v>
      </c>
      <c r="L106" s="395"/>
      <c r="M106" s="395"/>
      <c r="N106" s="395"/>
      <c r="O106" s="395"/>
      <c r="P106" s="395"/>
      <c r="Q106" s="395"/>
    </row>
    <row r="107" spans="1:17" s="117" customFormat="1" ht="25.5" customHeight="1">
      <c r="A107" s="107"/>
      <c r="B107" s="75" t="s">
        <v>296</v>
      </c>
      <c r="C107" s="104" t="s">
        <v>865</v>
      </c>
      <c r="D107" s="73" t="s">
        <v>1711</v>
      </c>
      <c r="E107" s="65" t="s">
        <v>2148</v>
      </c>
      <c r="F107" s="276">
        <v>47.2626</v>
      </c>
      <c r="G107" s="103">
        <v>0.1</v>
      </c>
      <c r="H107" s="283">
        <f t="shared" si="5"/>
        <v>42.53634</v>
      </c>
      <c r="I107" s="289">
        <f>H107/Currency!$C$11</f>
        <v>43.752664060892826</v>
      </c>
      <c r="J107" s="81">
        <f>$H107*VLOOKUP($J$6,Currency!$A$3:$G$8,7,0)</f>
        <v>27.97339208207287</v>
      </c>
      <c r="L107" s="395"/>
      <c r="M107" s="395"/>
      <c r="N107" s="395"/>
      <c r="O107" s="395"/>
      <c r="P107" s="395"/>
      <c r="Q107" s="395"/>
    </row>
    <row r="108" spans="1:17" s="117" customFormat="1" ht="25.5" customHeight="1">
      <c r="A108" s="107"/>
      <c r="B108" s="75" t="s">
        <v>866</v>
      </c>
      <c r="C108" s="104" t="s">
        <v>2905</v>
      </c>
      <c r="D108" s="73" t="s">
        <v>1711</v>
      </c>
      <c r="E108" s="65" t="s">
        <v>2148</v>
      </c>
      <c r="F108" s="277">
        <v>25.340175000000002</v>
      </c>
      <c r="G108" s="103">
        <v>0.1</v>
      </c>
      <c r="H108" s="283">
        <f t="shared" si="5"/>
        <v>22.8061575</v>
      </c>
      <c r="I108" s="289">
        <f>H108/Currency!$C$11</f>
        <v>23.45829818967291</v>
      </c>
      <c r="J108" s="81">
        <f>$H108*VLOOKUP($J$6,Currency!$A$3:$G$8,7,0)</f>
        <v>14.998130672103118</v>
      </c>
      <c r="L108" s="395"/>
      <c r="M108" s="395"/>
      <c r="N108" s="395"/>
      <c r="O108" s="395"/>
      <c r="P108" s="395"/>
      <c r="Q108" s="395"/>
    </row>
    <row r="109" spans="1:17" s="117" customFormat="1" ht="25.5" customHeight="1">
      <c r="A109" s="107"/>
      <c r="B109" s="75" t="s">
        <v>2906</v>
      </c>
      <c r="C109" s="104" t="s">
        <v>2907</v>
      </c>
      <c r="D109" s="73" t="s">
        <v>1711</v>
      </c>
      <c r="E109" s="65" t="s">
        <v>2148</v>
      </c>
      <c r="F109" s="276">
        <v>26.153925</v>
      </c>
      <c r="G109" s="103">
        <v>0.1</v>
      </c>
      <c r="H109" s="283">
        <f t="shared" si="5"/>
        <v>23.538532500000002</v>
      </c>
      <c r="I109" s="289">
        <f>H109/Currency!$C$11</f>
        <v>24.211615408352195</v>
      </c>
      <c r="J109" s="81">
        <f>$H109*VLOOKUP($J$6,Currency!$A$3:$G$8,7,0)</f>
        <v>15.479766210706302</v>
      </c>
      <c r="L109" s="395"/>
      <c r="M109" s="395"/>
      <c r="N109" s="395"/>
      <c r="O109" s="395"/>
      <c r="P109" s="395"/>
      <c r="Q109" s="395"/>
    </row>
    <row r="110" spans="1:17" s="117" customFormat="1" ht="25.5" customHeight="1">
      <c r="A110" s="107"/>
      <c r="B110" s="75" t="s">
        <v>2908</v>
      </c>
      <c r="C110" s="104" t="s">
        <v>2909</v>
      </c>
      <c r="D110" s="73" t="s">
        <v>1711</v>
      </c>
      <c r="E110" s="65" t="s">
        <v>2148</v>
      </c>
      <c r="F110" s="277">
        <v>27.813975</v>
      </c>
      <c r="G110" s="103">
        <v>0.1</v>
      </c>
      <c r="H110" s="283">
        <f t="shared" si="5"/>
        <v>25.0325775</v>
      </c>
      <c r="I110" s="289">
        <f>H110/Currency!$C$11</f>
        <v>25.74838253445793</v>
      </c>
      <c r="J110" s="81">
        <f>$H110*VLOOKUP($J$6,Currency!$A$3:$G$8,7,0)</f>
        <v>16.462302709456793</v>
      </c>
      <c r="L110" s="395"/>
      <c r="M110" s="395"/>
      <c r="N110" s="395"/>
      <c r="O110" s="395"/>
      <c r="P110" s="395"/>
      <c r="Q110" s="395"/>
    </row>
    <row r="111" spans="1:17" s="117" customFormat="1" ht="25.5" customHeight="1">
      <c r="A111" s="107"/>
      <c r="B111" s="75" t="s">
        <v>2910</v>
      </c>
      <c r="C111" s="104" t="s">
        <v>2911</v>
      </c>
      <c r="D111" s="73" t="s">
        <v>1711</v>
      </c>
      <c r="E111" s="65" t="s">
        <v>2148</v>
      </c>
      <c r="F111" s="276">
        <v>29.474025</v>
      </c>
      <c r="G111" s="103">
        <v>0.1</v>
      </c>
      <c r="H111" s="283">
        <f t="shared" si="5"/>
        <v>26.526622500000002</v>
      </c>
      <c r="I111" s="289">
        <f>H111/Currency!$C$11</f>
        <v>27.285149660563672</v>
      </c>
      <c r="J111" s="81">
        <f>$H111*VLOOKUP($J$6,Currency!$A$3:$G$8,7,0)</f>
        <v>17.444839208207288</v>
      </c>
      <c r="L111" s="395"/>
      <c r="M111" s="395"/>
      <c r="N111" s="395"/>
      <c r="O111" s="395"/>
      <c r="P111" s="395"/>
      <c r="Q111" s="395"/>
    </row>
    <row r="112" spans="1:17" s="117" customFormat="1" ht="25.5" customHeight="1">
      <c r="A112" s="107"/>
      <c r="B112" s="96" t="s">
        <v>2912</v>
      </c>
      <c r="C112" s="104" t="s">
        <v>2913</v>
      </c>
      <c r="D112" s="73" t="s">
        <v>1711</v>
      </c>
      <c r="E112" s="65" t="s">
        <v>2148</v>
      </c>
      <c r="F112" s="276">
        <v>32.794125</v>
      </c>
      <c r="G112" s="103">
        <v>0.1</v>
      </c>
      <c r="H112" s="283">
        <f t="shared" si="5"/>
        <v>29.5147125</v>
      </c>
      <c r="I112" s="289">
        <f>H112/Currency!$C$11</f>
        <v>30.358683912775152</v>
      </c>
      <c r="J112" s="81">
        <f>$H112*VLOOKUP($J$6,Currency!$A$3:$G$8,7,0)</f>
        <v>19.409912205708274</v>
      </c>
      <c r="L112" s="395"/>
      <c r="M112" s="395"/>
      <c r="N112" s="395"/>
      <c r="O112" s="395"/>
      <c r="P112" s="395"/>
      <c r="Q112" s="395"/>
    </row>
    <row r="113" spans="1:17" s="117" customFormat="1" ht="25.5" customHeight="1">
      <c r="A113" s="107"/>
      <c r="B113" s="75" t="s">
        <v>2914</v>
      </c>
      <c r="C113" s="104" t="s">
        <v>624</v>
      </c>
      <c r="D113" s="73" t="s">
        <v>1711</v>
      </c>
      <c r="E113" s="65" t="s">
        <v>2148</v>
      </c>
      <c r="F113" s="276">
        <v>41.094375</v>
      </c>
      <c r="G113" s="103">
        <v>0.1</v>
      </c>
      <c r="H113" s="283">
        <f t="shared" si="5"/>
        <v>36.9849375</v>
      </c>
      <c r="I113" s="289">
        <f>H113/Currency!$C$11</f>
        <v>38.04251954330385</v>
      </c>
      <c r="J113" s="81">
        <f>$H113*VLOOKUP($J$6,Currency!$A$3:$G$8,7,0)</f>
        <v>24.32259469946074</v>
      </c>
      <c r="L113" s="395"/>
      <c r="M113" s="395"/>
      <c r="N113" s="395"/>
      <c r="O113" s="395"/>
      <c r="P113" s="395"/>
      <c r="Q113" s="395"/>
    </row>
    <row r="114" spans="1:17" s="117" customFormat="1" ht="25.5" customHeight="1">
      <c r="A114" s="107"/>
      <c r="B114" s="75" t="s">
        <v>625</v>
      </c>
      <c r="C114" s="104" t="s">
        <v>2454</v>
      </c>
      <c r="D114" s="73" t="s">
        <v>1711</v>
      </c>
      <c r="E114" s="65" t="s">
        <v>2148</v>
      </c>
      <c r="F114" s="276">
        <v>33.03825</v>
      </c>
      <c r="G114" s="103">
        <v>0.1</v>
      </c>
      <c r="H114" s="283">
        <f t="shared" si="5"/>
        <v>29.734424999999998</v>
      </c>
      <c r="I114" s="289">
        <f>H114/Currency!$C$11</f>
        <v>30.584679078378933</v>
      </c>
      <c r="J114" s="81">
        <f>$H114*VLOOKUP($J$6,Currency!$A$3:$G$8,7,0)</f>
        <v>19.554402867289227</v>
      </c>
      <c r="L114" s="395"/>
      <c r="M114" s="395"/>
      <c r="N114" s="395"/>
      <c r="O114" s="395"/>
      <c r="P114" s="395"/>
      <c r="Q114" s="395"/>
    </row>
    <row r="115" spans="1:17" s="117" customFormat="1" ht="25.5" customHeight="1">
      <c r="A115" s="107"/>
      <c r="B115" s="75" t="s">
        <v>2455</v>
      </c>
      <c r="C115" s="104" t="s">
        <v>1805</v>
      </c>
      <c r="D115" s="73" t="s">
        <v>1711</v>
      </c>
      <c r="E115" s="65" t="s">
        <v>2148</v>
      </c>
      <c r="F115" s="276">
        <v>36.7164</v>
      </c>
      <c r="G115" s="103">
        <v>0.1</v>
      </c>
      <c r="H115" s="283">
        <f t="shared" si="5"/>
        <v>33.044760000000004</v>
      </c>
      <c r="I115" s="289">
        <f>H115/Currency!$C$11</f>
        <v>33.989672906809304</v>
      </c>
      <c r="J115" s="81">
        <f>$H115*VLOOKUP($J$6,Currency!$A$3:$G$8,7,0)</f>
        <v>21.73139550177562</v>
      </c>
      <c r="L115" s="395"/>
      <c r="M115" s="395"/>
      <c r="N115" s="395"/>
      <c r="O115" s="395"/>
      <c r="P115" s="395"/>
      <c r="Q115" s="395"/>
    </row>
    <row r="116" spans="1:17" s="117" customFormat="1" ht="25.5" customHeight="1">
      <c r="A116" s="107"/>
      <c r="B116" s="75" t="s">
        <v>1806</v>
      </c>
      <c r="C116" s="104" t="s">
        <v>1807</v>
      </c>
      <c r="D116" s="73" t="s">
        <v>1711</v>
      </c>
      <c r="E116" s="65" t="s">
        <v>2148</v>
      </c>
      <c r="F116" s="276">
        <v>49.589925</v>
      </c>
      <c r="G116" s="103">
        <v>0.1</v>
      </c>
      <c r="H116" s="283">
        <f t="shared" si="5"/>
        <v>44.6309325</v>
      </c>
      <c r="I116" s="289">
        <f>H116/Currency!$C$11</f>
        <v>45.907151306315576</v>
      </c>
      <c r="J116" s="81">
        <f>$H116*VLOOKUP($J$6,Currency!$A$3:$G$8,7,0)</f>
        <v>29.35086972247797</v>
      </c>
      <c r="L116" s="395"/>
      <c r="M116" s="395"/>
      <c r="N116" s="395"/>
      <c r="O116" s="395"/>
      <c r="P116" s="395"/>
      <c r="Q116" s="395"/>
    </row>
    <row r="117" spans="1:17" s="117" customFormat="1" ht="25.5" customHeight="1">
      <c r="A117" s="107"/>
      <c r="B117" s="75" t="s">
        <v>1808</v>
      </c>
      <c r="C117" s="104" t="s">
        <v>2920</v>
      </c>
      <c r="D117" s="73" t="s">
        <v>1711</v>
      </c>
      <c r="E117" s="65" t="s">
        <v>2148</v>
      </c>
      <c r="F117" s="276">
        <v>31.443300000000004</v>
      </c>
      <c r="G117" s="103">
        <v>0.1</v>
      </c>
      <c r="H117" s="283">
        <f t="shared" si="5"/>
        <v>28.298970000000004</v>
      </c>
      <c r="I117" s="289">
        <f>H117/Currency!$C$11</f>
        <v>29.108177329767543</v>
      </c>
      <c r="J117" s="81">
        <f>$H117*VLOOKUP($J$6,Currency!$A$3:$G$8,7,0)</f>
        <v>18.610397211626992</v>
      </c>
      <c r="L117" s="395"/>
      <c r="M117" s="395"/>
      <c r="N117" s="395"/>
      <c r="O117" s="395"/>
      <c r="P117" s="395"/>
      <c r="Q117" s="395"/>
    </row>
    <row r="118" spans="1:17" s="117" customFormat="1" ht="25.5" customHeight="1">
      <c r="A118" s="107"/>
      <c r="B118" s="75" t="s">
        <v>1019</v>
      </c>
      <c r="C118" s="104" t="s">
        <v>2251</v>
      </c>
      <c r="D118" s="73" t="s">
        <v>1711</v>
      </c>
      <c r="E118" s="65" t="s">
        <v>2148</v>
      </c>
      <c r="F118" s="276">
        <v>33.10335</v>
      </c>
      <c r="G118" s="103">
        <v>0.1</v>
      </c>
      <c r="H118" s="283">
        <f t="shared" si="5"/>
        <v>29.793015</v>
      </c>
      <c r="I118" s="289">
        <f>H118/Currency!$C$11</f>
        <v>30.64494445587328</v>
      </c>
      <c r="J118" s="81">
        <f>$H118*VLOOKUP($J$6,Currency!$A$3:$G$8,7,0)</f>
        <v>19.592933710377483</v>
      </c>
      <c r="L118" s="395"/>
      <c r="M118" s="395"/>
      <c r="N118" s="395"/>
      <c r="O118" s="395"/>
      <c r="P118" s="395"/>
      <c r="Q118" s="395"/>
    </row>
    <row r="119" spans="1:17" s="117" customFormat="1" ht="25.5" customHeight="1">
      <c r="A119" s="107"/>
      <c r="B119" s="66" t="s">
        <v>2252</v>
      </c>
      <c r="C119" s="104" t="s">
        <v>417</v>
      </c>
      <c r="D119" s="73" t="s">
        <v>1711</v>
      </c>
      <c r="E119" s="65" t="s">
        <v>2148</v>
      </c>
      <c r="F119" s="278">
        <v>34.7634</v>
      </c>
      <c r="G119" s="103">
        <v>0.1</v>
      </c>
      <c r="H119" s="283">
        <f t="shared" si="5"/>
        <v>31.287059999999997</v>
      </c>
      <c r="I119" s="289">
        <f>H119/Currency!$C$11</f>
        <v>32.181711581979016</v>
      </c>
      <c r="J119" s="81">
        <f>$H119*VLOOKUP($J$6,Currency!$A$3:$G$8,7,0)</f>
        <v>20.575470209127975</v>
      </c>
      <c r="L119" s="395"/>
      <c r="M119" s="395"/>
      <c r="N119" s="395"/>
      <c r="O119" s="395"/>
      <c r="P119" s="395"/>
      <c r="Q119" s="395"/>
    </row>
    <row r="120" spans="1:17" s="117" customFormat="1" ht="25.5" customHeight="1">
      <c r="A120" s="107"/>
      <c r="B120" s="75" t="s">
        <v>418</v>
      </c>
      <c r="C120" s="104" t="s">
        <v>419</v>
      </c>
      <c r="D120" s="73" t="s">
        <v>1711</v>
      </c>
      <c r="E120" s="65" t="s">
        <v>2148</v>
      </c>
      <c r="F120" s="276">
        <v>38.08350000000001</v>
      </c>
      <c r="G120" s="103">
        <v>0.1</v>
      </c>
      <c r="H120" s="283">
        <f t="shared" si="5"/>
        <v>34.27515000000001</v>
      </c>
      <c r="I120" s="289">
        <f>H120/Currency!$C$11</f>
        <v>35.25524583419051</v>
      </c>
      <c r="J120" s="81">
        <f>$H120*VLOOKUP($J$6,Currency!$A$3:$G$8,7,0)</f>
        <v>22.54054320662897</v>
      </c>
      <c r="L120" s="395"/>
      <c r="M120" s="395"/>
      <c r="N120" s="395"/>
      <c r="O120" s="395"/>
      <c r="P120" s="395"/>
      <c r="Q120" s="395"/>
    </row>
    <row r="121" spans="1:17" s="117" customFormat="1" ht="25.5" customHeight="1">
      <c r="A121" s="107"/>
      <c r="B121" s="66" t="s">
        <v>420</v>
      </c>
      <c r="C121" s="104" t="s">
        <v>421</v>
      </c>
      <c r="D121" s="73" t="s">
        <v>1711</v>
      </c>
      <c r="E121" s="65" t="s">
        <v>2148</v>
      </c>
      <c r="F121" s="278">
        <v>46.38375</v>
      </c>
      <c r="G121" s="103">
        <v>0.1</v>
      </c>
      <c r="H121" s="283">
        <f t="shared" si="5"/>
        <v>41.745375</v>
      </c>
      <c r="I121" s="289">
        <f>H121/Currency!$C$11</f>
        <v>42.9390814647192</v>
      </c>
      <c r="J121" s="81">
        <f>$H121*VLOOKUP($J$6,Currency!$A$3:$G$8,7,0)</f>
        <v>27.45322570038143</v>
      </c>
      <c r="L121" s="395"/>
      <c r="M121" s="395"/>
      <c r="N121" s="395"/>
      <c r="O121" s="395"/>
      <c r="P121" s="395"/>
      <c r="Q121" s="395"/>
    </row>
    <row r="122" spans="1:17" s="117" customFormat="1" ht="25.5" customHeight="1">
      <c r="A122" s="107"/>
      <c r="B122" s="75" t="s">
        <v>422</v>
      </c>
      <c r="C122" s="104" t="s">
        <v>1032</v>
      </c>
      <c r="D122" s="73" t="s">
        <v>1711</v>
      </c>
      <c r="E122" s="65" t="s">
        <v>2148</v>
      </c>
      <c r="F122" s="276">
        <v>38.178000000000004</v>
      </c>
      <c r="G122" s="103">
        <v>0.1</v>
      </c>
      <c r="H122" s="283">
        <f t="shared" si="5"/>
        <v>34.360200000000006</v>
      </c>
      <c r="I122" s="289">
        <f>H122/Currency!$C$11</f>
        <v>35.342727833779065</v>
      </c>
      <c r="J122" s="81">
        <f>$H122*VLOOKUP($J$6,Currency!$A$3:$G$8,7,0)</f>
        <v>22.596475075628046</v>
      </c>
      <c r="L122" s="395"/>
      <c r="M122" s="395"/>
      <c r="N122" s="395"/>
      <c r="O122" s="395"/>
      <c r="P122" s="395"/>
      <c r="Q122" s="395"/>
    </row>
    <row r="123" spans="1:17" s="117" customFormat="1" ht="25.5" customHeight="1">
      <c r="A123" s="107"/>
      <c r="B123" s="75" t="s">
        <v>1033</v>
      </c>
      <c r="C123" s="104" t="s">
        <v>1034</v>
      </c>
      <c r="D123" s="73" t="s">
        <v>1711</v>
      </c>
      <c r="E123" s="65" t="s">
        <v>2148</v>
      </c>
      <c r="F123" s="276">
        <v>40.0155</v>
      </c>
      <c r="G123" s="103">
        <v>0.1</v>
      </c>
      <c r="H123" s="283">
        <f t="shared" si="5"/>
        <v>36.01395</v>
      </c>
      <c r="I123" s="289">
        <f>H123/Currency!$C$11</f>
        <v>37.04376671466777</v>
      </c>
      <c r="J123" s="81">
        <f>$H123*VLOOKUP($J$6,Currency!$A$3:$G$8,7,0)</f>
        <v>23.684039195054584</v>
      </c>
      <c r="L123" s="395"/>
      <c r="M123" s="395"/>
      <c r="N123" s="395"/>
      <c r="O123" s="395"/>
      <c r="P123" s="395"/>
      <c r="Q123" s="395"/>
    </row>
    <row r="124" spans="1:17" s="117" customFormat="1" ht="25.5" customHeight="1">
      <c r="A124" s="107"/>
      <c r="B124" s="75" t="s">
        <v>1579</v>
      </c>
      <c r="C124" s="104" t="s">
        <v>208</v>
      </c>
      <c r="D124" s="73" t="s">
        <v>1711</v>
      </c>
      <c r="E124" s="65" t="s">
        <v>2148</v>
      </c>
      <c r="F124" s="276">
        <v>41.859300000000005</v>
      </c>
      <c r="G124" s="103">
        <v>0.1</v>
      </c>
      <c r="H124" s="283">
        <f t="shared" si="5"/>
        <v>37.673370000000006</v>
      </c>
      <c r="I124" s="289">
        <f>H124/Currency!$C$11</f>
        <v>38.75063772886238</v>
      </c>
      <c r="J124" s="81">
        <f>$H124*VLOOKUP($J$6,Currency!$A$3:$G$8,7,0)</f>
        <v>24.775332105747736</v>
      </c>
      <c r="L124" s="395"/>
      <c r="M124" s="395"/>
      <c r="N124" s="395"/>
      <c r="O124" s="395"/>
      <c r="P124" s="395"/>
      <c r="Q124" s="395"/>
    </row>
    <row r="125" spans="1:17" s="117" customFormat="1" ht="25.5" customHeight="1">
      <c r="A125" s="107"/>
      <c r="B125" s="75" t="s">
        <v>209</v>
      </c>
      <c r="C125" s="104" t="s">
        <v>1470</v>
      </c>
      <c r="D125" s="73" t="s">
        <v>1711</v>
      </c>
      <c r="E125" s="65" t="s">
        <v>2148</v>
      </c>
      <c r="F125" s="276">
        <v>54.73282500000001</v>
      </c>
      <c r="G125" s="103">
        <v>0.1</v>
      </c>
      <c r="H125" s="283">
        <f t="shared" si="5"/>
        <v>49.25954250000001</v>
      </c>
      <c r="I125" s="289">
        <f>H125/Currency!$C$11</f>
        <v>50.66811612836866</v>
      </c>
      <c r="J125" s="81">
        <f>$H125*VLOOKUP($J$6,Currency!$A$3:$G$8,7,0)</f>
        <v>32.394806326450095</v>
      </c>
      <c r="L125" s="395"/>
      <c r="M125" s="395"/>
      <c r="N125" s="395"/>
      <c r="O125" s="395"/>
      <c r="P125" s="395"/>
      <c r="Q125" s="395"/>
    </row>
    <row r="126" spans="1:17" s="117" customFormat="1" ht="25.5" customHeight="1">
      <c r="A126" s="107"/>
      <c r="B126" s="75" t="s">
        <v>1471</v>
      </c>
      <c r="C126" s="104" t="s">
        <v>1386</v>
      </c>
      <c r="D126" s="73" t="s">
        <v>1711</v>
      </c>
      <c r="E126" s="65" t="s">
        <v>2148</v>
      </c>
      <c r="F126" s="276">
        <v>58.1343</v>
      </c>
      <c r="G126" s="103">
        <v>0.1</v>
      </c>
      <c r="H126" s="283">
        <f t="shared" si="5"/>
        <v>52.320870000000006</v>
      </c>
      <c r="I126" s="289">
        <f>H126/Currency!$C$11</f>
        <v>53.816982102448065</v>
      </c>
      <c r="J126" s="81">
        <f>$H126*VLOOKUP($J$6,Currency!$A$3:$G$8,7,0)</f>
        <v>34.4080428778114</v>
      </c>
      <c r="L126" s="395"/>
      <c r="M126" s="395"/>
      <c r="N126" s="395"/>
      <c r="O126" s="395"/>
      <c r="P126" s="395"/>
      <c r="Q126" s="395"/>
    </row>
    <row r="127" spans="1:17" s="117" customFormat="1" ht="25.5" customHeight="1">
      <c r="A127" s="107"/>
      <c r="B127" s="75" t="s">
        <v>1387</v>
      </c>
      <c r="C127" s="104" t="s">
        <v>494</v>
      </c>
      <c r="D127" s="73" t="s">
        <v>1711</v>
      </c>
      <c r="E127" s="65" t="s">
        <v>2148</v>
      </c>
      <c r="F127" s="276">
        <v>59.79435000000001</v>
      </c>
      <c r="G127" s="103">
        <v>0.1</v>
      </c>
      <c r="H127" s="283">
        <f t="shared" si="5"/>
        <v>53.814915000000006</v>
      </c>
      <c r="I127" s="289">
        <f>H127/Currency!$C$11</f>
        <v>55.3537492285538</v>
      </c>
      <c r="J127" s="81">
        <f>$H127*VLOOKUP($J$6,Currency!$A$3:$G$8,7,0)</f>
        <v>35.39057937656189</v>
      </c>
      <c r="L127" s="395"/>
      <c r="M127" s="395"/>
      <c r="N127" s="395"/>
      <c r="O127" s="395"/>
      <c r="P127" s="395"/>
      <c r="Q127" s="395"/>
    </row>
    <row r="128" spans="1:17" s="117" customFormat="1" ht="25.5" customHeight="1">
      <c r="A128" s="107"/>
      <c r="B128" s="75" t="s">
        <v>495</v>
      </c>
      <c r="C128" s="104" t="s">
        <v>1580</v>
      </c>
      <c r="D128" s="73" t="s">
        <v>1711</v>
      </c>
      <c r="E128" s="65" t="s">
        <v>2148</v>
      </c>
      <c r="F128" s="276">
        <v>63.114450000000005</v>
      </c>
      <c r="G128" s="103">
        <v>0.1</v>
      </c>
      <c r="H128" s="283">
        <f t="shared" si="5"/>
        <v>56.803005000000006</v>
      </c>
      <c r="I128" s="289">
        <f>H128/Currency!$C$11</f>
        <v>58.42728348076528</v>
      </c>
      <c r="J128" s="81">
        <f>$H128*VLOOKUP($J$6,Currency!$A$3:$G$8,7,0)</f>
        <v>37.35565237406288</v>
      </c>
      <c r="L128" s="395"/>
      <c r="M128" s="395"/>
      <c r="N128" s="395"/>
      <c r="O128" s="395"/>
      <c r="P128" s="395"/>
      <c r="Q128" s="395"/>
    </row>
    <row r="129" spans="1:17" s="117" customFormat="1" ht="25.5" customHeight="1">
      <c r="A129" s="107"/>
      <c r="B129" s="75" t="s">
        <v>1581</v>
      </c>
      <c r="C129" s="104" t="s">
        <v>759</v>
      </c>
      <c r="D129" s="73" t="s">
        <v>1711</v>
      </c>
      <c r="E129" s="65" t="s">
        <v>2148</v>
      </c>
      <c r="F129" s="276">
        <v>47.620650000000005</v>
      </c>
      <c r="G129" s="103">
        <v>0.1</v>
      </c>
      <c r="H129" s="283">
        <f t="shared" si="5"/>
        <v>42.858585000000005</v>
      </c>
      <c r="I129" s="289">
        <f>H129/Currency!$C$11</f>
        <v>44.084123637111716</v>
      </c>
      <c r="J129" s="81">
        <f>$H129*VLOOKUP($J$6,Currency!$A$3:$G$8,7,0)</f>
        <v>28.18531171905827</v>
      </c>
      <c r="L129" s="395"/>
      <c r="M129" s="395"/>
      <c r="N129" s="395"/>
      <c r="O129" s="395"/>
      <c r="P129" s="395"/>
      <c r="Q129" s="395"/>
    </row>
    <row r="130" spans="1:17" s="117" customFormat="1" ht="25.5" customHeight="1">
      <c r="A130" s="107"/>
      <c r="B130" s="75" t="s">
        <v>760</v>
      </c>
      <c r="C130" s="104" t="s">
        <v>2480</v>
      </c>
      <c r="D130" s="73" t="s">
        <v>1711</v>
      </c>
      <c r="E130" s="65" t="s">
        <v>2148</v>
      </c>
      <c r="F130" s="276">
        <v>49.28070000000001</v>
      </c>
      <c r="G130" s="103">
        <v>0.1</v>
      </c>
      <c r="H130" s="283">
        <f t="shared" si="5"/>
        <v>44.35263000000001</v>
      </c>
      <c r="I130" s="289">
        <f>H130/Currency!$C$11</f>
        <v>45.62089076321746</v>
      </c>
      <c r="J130" s="81">
        <f>$H130*VLOOKUP($J$6,Currency!$A$3:$G$8,7,0)</f>
        <v>29.167848217808768</v>
      </c>
      <c r="L130" s="395"/>
      <c r="M130" s="395"/>
      <c r="N130" s="395"/>
      <c r="O130" s="395"/>
      <c r="P130" s="395"/>
      <c r="Q130" s="395"/>
    </row>
    <row r="131" spans="1:17" s="117" customFormat="1" ht="25.5" customHeight="1">
      <c r="A131" s="107"/>
      <c r="B131" s="75" t="s">
        <v>2481</v>
      </c>
      <c r="C131" s="104" t="s">
        <v>2482</v>
      </c>
      <c r="D131" s="73" t="s">
        <v>1711</v>
      </c>
      <c r="E131" s="65" t="s">
        <v>2148</v>
      </c>
      <c r="F131" s="276">
        <v>52.60080000000001</v>
      </c>
      <c r="G131" s="103">
        <v>0.1</v>
      </c>
      <c r="H131" s="283">
        <f aca="true" t="shared" si="6" ref="H131:H161">F131*(1-G131)</f>
        <v>47.340720000000005</v>
      </c>
      <c r="I131" s="289">
        <f>H131/Currency!$C$11</f>
        <v>48.69442501542893</v>
      </c>
      <c r="J131" s="81">
        <f>$H131*VLOOKUP($J$6,Currency!$A$3:$G$8,7,0)</f>
        <v>31.13292121530975</v>
      </c>
      <c r="L131" s="395"/>
      <c r="M131" s="395"/>
      <c r="N131" s="395"/>
      <c r="O131" s="395"/>
      <c r="P131" s="395"/>
      <c r="Q131" s="395"/>
    </row>
    <row r="132" spans="1:17" s="117" customFormat="1" ht="25.5" customHeight="1">
      <c r="A132" s="107"/>
      <c r="B132" s="75"/>
      <c r="C132" s="121" t="s">
        <v>972</v>
      </c>
      <c r="D132" s="73" t="s">
        <v>479</v>
      </c>
      <c r="E132" s="65" t="s">
        <v>479</v>
      </c>
      <c r="F132" s="276">
        <v>0</v>
      </c>
      <c r="G132" s="103">
        <v>0</v>
      </c>
      <c r="H132" s="283">
        <f t="shared" si="6"/>
        <v>0</v>
      </c>
      <c r="I132" s="289">
        <f>H132/Currency!$C$11</f>
        <v>0</v>
      </c>
      <c r="J132" s="81">
        <f>$H132*VLOOKUP($J$6,Currency!$A$3:$G$8,7,0)</f>
        <v>0</v>
      </c>
      <c r="L132" s="395"/>
      <c r="M132" s="395"/>
      <c r="N132" s="395"/>
      <c r="O132" s="395"/>
      <c r="P132" s="395"/>
      <c r="Q132" s="395"/>
    </row>
    <row r="133" spans="1:17" s="117" customFormat="1" ht="25.5" customHeight="1">
      <c r="A133" s="107"/>
      <c r="B133" s="75">
        <v>9380407</v>
      </c>
      <c r="C133" s="104" t="s">
        <v>2288</v>
      </c>
      <c r="D133" s="73" t="s">
        <v>1711</v>
      </c>
      <c r="E133" s="65" t="s">
        <v>2148</v>
      </c>
      <c r="F133" s="276">
        <v>122.0625</v>
      </c>
      <c r="G133" s="103">
        <v>0.1</v>
      </c>
      <c r="H133" s="283">
        <f t="shared" si="6"/>
        <v>109.85625</v>
      </c>
      <c r="I133" s="289">
        <f>H133/Currency!$C$11</f>
        <v>112.99758280189262</v>
      </c>
      <c r="J133" s="81">
        <f>$H133*VLOOKUP($J$6,Currency!$A$3:$G$8,7,0)</f>
        <v>72.24533079047744</v>
      </c>
      <c r="L133" s="395"/>
      <c r="M133" s="395"/>
      <c r="N133" s="395"/>
      <c r="O133" s="395"/>
      <c r="P133" s="395"/>
      <c r="Q133" s="395"/>
    </row>
    <row r="134" spans="1:17" s="117" customFormat="1" ht="25.5" customHeight="1">
      <c r="A134" s="107"/>
      <c r="B134" s="75">
        <v>9380408</v>
      </c>
      <c r="C134" s="104" t="s">
        <v>1414</v>
      </c>
      <c r="D134" s="73" t="s">
        <v>1711</v>
      </c>
      <c r="E134" s="65" t="s">
        <v>2148</v>
      </c>
      <c r="F134" s="276">
        <v>122.0625</v>
      </c>
      <c r="G134" s="103">
        <v>0.1</v>
      </c>
      <c r="H134" s="283">
        <f t="shared" si="6"/>
        <v>109.85625</v>
      </c>
      <c r="I134" s="289">
        <f>H134/Currency!$C$11</f>
        <v>112.99758280189262</v>
      </c>
      <c r="J134" s="81">
        <f>$H134*VLOOKUP($J$6,Currency!$A$3:$G$8,7,0)</f>
        <v>72.24533079047744</v>
      </c>
      <c r="L134" s="395"/>
      <c r="M134" s="395"/>
      <c r="N134" s="395"/>
      <c r="O134" s="395"/>
      <c r="P134" s="395"/>
      <c r="Q134" s="395"/>
    </row>
    <row r="135" spans="1:17" s="117" customFormat="1" ht="25.5" customHeight="1">
      <c r="A135" s="107"/>
      <c r="B135" s="75">
        <v>9380410</v>
      </c>
      <c r="C135" s="106" t="s">
        <v>1415</v>
      </c>
      <c r="D135" s="73" t="s">
        <v>1711</v>
      </c>
      <c r="E135" s="65" t="s">
        <v>2148</v>
      </c>
      <c r="F135" s="276">
        <v>105</v>
      </c>
      <c r="G135" s="103">
        <v>0.1</v>
      </c>
      <c r="H135" s="283">
        <f t="shared" si="6"/>
        <v>94.5</v>
      </c>
      <c r="I135" s="289">
        <f>H135/Currency!$C$11</f>
        <v>97.20222176506893</v>
      </c>
      <c r="J135" s="81">
        <f>$H135*VLOOKUP($J$6,Currency!$A$3:$G$8,7,0)</f>
        <v>62.14652111008812</v>
      </c>
      <c r="L135" s="395"/>
      <c r="M135" s="395"/>
      <c r="N135" s="395"/>
      <c r="O135" s="395"/>
      <c r="P135" s="395"/>
      <c r="Q135" s="395"/>
    </row>
    <row r="136" spans="1:17" s="117" customFormat="1" ht="25.5" customHeight="1">
      <c r="A136" s="107"/>
      <c r="B136" s="75">
        <v>9380411</v>
      </c>
      <c r="C136" s="106" t="s">
        <v>1416</v>
      </c>
      <c r="D136" s="73" t="s">
        <v>1711</v>
      </c>
      <c r="E136" s="65" t="s">
        <v>2148</v>
      </c>
      <c r="F136" s="276">
        <v>105</v>
      </c>
      <c r="G136" s="103">
        <v>0.1</v>
      </c>
      <c r="H136" s="283">
        <f t="shared" si="6"/>
        <v>94.5</v>
      </c>
      <c r="I136" s="289">
        <f>H136/Currency!$C$11</f>
        <v>97.20222176506893</v>
      </c>
      <c r="J136" s="81">
        <f>$H136*VLOOKUP($J$6,Currency!$A$3:$G$8,7,0)</f>
        <v>62.14652111008812</v>
      </c>
      <c r="L136" s="395"/>
      <c r="M136" s="395"/>
      <c r="N136" s="395"/>
      <c r="O136" s="395"/>
      <c r="P136" s="395"/>
      <c r="Q136" s="395"/>
    </row>
    <row r="137" spans="1:17" s="117" customFormat="1" ht="25.5" customHeight="1">
      <c r="A137" s="107"/>
      <c r="B137" s="75">
        <v>9380412</v>
      </c>
      <c r="C137" s="106" t="s">
        <v>1417</v>
      </c>
      <c r="D137" s="73" t="s">
        <v>1711</v>
      </c>
      <c r="E137" s="65" t="s">
        <v>2148</v>
      </c>
      <c r="F137" s="276">
        <v>105</v>
      </c>
      <c r="G137" s="103">
        <v>0.1</v>
      </c>
      <c r="H137" s="283">
        <f t="shared" si="6"/>
        <v>94.5</v>
      </c>
      <c r="I137" s="289">
        <f>H137/Currency!$C$11</f>
        <v>97.20222176506893</v>
      </c>
      <c r="J137" s="81">
        <f>$H137*VLOOKUP($J$6,Currency!$A$3:$G$8,7,0)</f>
        <v>62.14652111008812</v>
      </c>
      <c r="L137" s="395"/>
      <c r="M137" s="395"/>
      <c r="N137" s="395"/>
      <c r="O137" s="395"/>
      <c r="P137" s="395"/>
      <c r="Q137" s="395"/>
    </row>
    <row r="138" spans="1:17" s="117" customFormat="1" ht="25.5" customHeight="1">
      <c r="A138" s="107"/>
      <c r="B138" s="75">
        <v>9380413</v>
      </c>
      <c r="C138" s="106" t="s">
        <v>1418</v>
      </c>
      <c r="D138" s="73" t="s">
        <v>1711</v>
      </c>
      <c r="E138" s="65" t="s">
        <v>2148</v>
      </c>
      <c r="F138" s="276">
        <v>105</v>
      </c>
      <c r="G138" s="103">
        <v>0.1</v>
      </c>
      <c r="H138" s="283">
        <f t="shared" si="6"/>
        <v>94.5</v>
      </c>
      <c r="I138" s="289">
        <f>H138/Currency!$C$11</f>
        <v>97.20222176506893</v>
      </c>
      <c r="J138" s="81">
        <f>$H138*VLOOKUP($J$6,Currency!$A$3:$G$8,7,0)</f>
        <v>62.14652111008812</v>
      </c>
      <c r="L138" s="395"/>
      <c r="M138" s="395"/>
      <c r="N138" s="395"/>
      <c r="O138" s="395"/>
      <c r="P138" s="395"/>
      <c r="Q138" s="395"/>
    </row>
    <row r="139" spans="1:17" s="117" customFormat="1" ht="25.5" customHeight="1">
      <c r="A139" s="107"/>
      <c r="B139" s="75">
        <v>9380414</v>
      </c>
      <c r="C139" s="106" t="s">
        <v>1419</v>
      </c>
      <c r="D139" s="73" t="s">
        <v>1711</v>
      </c>
      <c r="E139" s="65" t="s">
        <v>2148</v>
      </c>
      <c r="F139" s="276">
        <v>105</v>
      </c>
      <c r="G139" s="103">
        <v>0.1</v>
      </c>
      <c r="H139" s="283">
        <f t="shared" si="6"/>
        <v>94.5</v>
      </c>
      <c r="I139" s="289">
        <f>H139/Currency!$C$11</f>
        <v>97.20222176506893</v>
      </c>
      <c r="J139" s="81">
        <f>$H139*VLOOKUP($J$6,Currency!$A$3:$G$8,7,0)</f>
        <v>62.14652111008812</v>
      </c>
      <c r="L139" s="395"/>
      <c r="M139" s="395"/>
      <c r="N139" s="395"/>
      <c r="O139" s="395"/>
      <c r="P139" s="395"/>
      <c r="Q139" s="395"/>
    </row>
    <row r="140" spans="1:17" s="117" customFormat="1" ht="25.5" customHeight="1">
      <c r="A140" s="107"/>
      <c r="B140" s="75">
        <v>9380415</v>
      </c>
      <c r="C140" s="106" t="s">
        <v>1420</v>
      </c>
      <c r="D140" s="73" t="s">
        <v>1711</v>
      </c>
      <c r="E140" s="65" t="s">
        <v>2148</v>
      </c>
      <c r="F140" s="276">
        <v>105</v>
      </c>
      <c r="G140" s="103">
        <v>0.1</v>
      </c>
      <c r="H140" s="283">
        <f t="shared" si="6"/>
        <v>94.5</v>
      </c>
      <c r="I140" s="289">
        <f>H140/Currency!$C$11</f>
        <v>97.20222176506893</v>
      </c>
      <c r="J140" s="81">
        <f>$H140*VLOOKUP($J$6,Currency!$A$3:$G$8,7,0)</f>
        <v>62.14652111008812</v>
      </c>
      <c r="L140" s="395"/>
      <c r="M140" s="395"/>
      <c r="N140" s="395"/>
      <c r="O140" s="395"/>
      <c r="P140" s="395"/>
      <c r="Q140" s="395"/>
    </row>
    <row r="141" spans="1:17" s="117" customFormat="1" ht="25.5" customHeight="1">
      <c r="A141" s="107"/>
      <c r="B141" s="75">
        <v>9380416</v>
      </c>
      <c r="C141" s="106" t="s">
        <v>1421</v>
      </c>
      <c r="D141" s="73" t="s">
        <v>1711</v>
      </c>
      <c r="E141" s="65" t="s">
        <v>2148</v>
      </c>
      <c r="F141" s="276">
        <v>105</v>
      </c>
      <c r="G141" s="103">
        <v>0.1</v>
      </c>
      <c r="H141" s="283">
        <f t="shared" si="6"/>
        <v>94.5</v>
      </c>
      <c r="I141" s="289">
        <f>H141/Currency!$C$11</f>
        <v>97.20222176506893</v>
      </c>
      <c r="J141" s="81">
        <f>$H141*VLOOKUP($J$6,Currency!$A$3:$G$8,7,0)</f>
        <v>62.14652111008812</v>
      </c>
      <c r="L141" s="395"/>
      <c r="M141" s="395"/>
      <c r="N141" s="395"/>
      <c r="O141" s="395"/>
      <c r="P141" s="395"/>
      <c r="Q141" s="395"/>
    </row>
    <row r="142" spans="1:17" s="117" customFormat="1" ht="25.5" customHeight="1">
      <c r="A142" s="107"/>
      <c r="B142" s="75">
        <v>9380417</v>
      </c>
      <c r="C142" s="106" t="s">
        <v>973</v>
      </c>
      <c r="D142" s="73" t="s">
        <v>1711</v>
      </c>
      <c r="E142" s="65" t="s">
        <v>2148</v>
      </c>
      <c r="F142" s="276">
        <v>105</v>
      </c>
      <c r="G142" s="103">
        <v>0.1</v>
      </c>
      <c r="H142" s="283">
        <f t="shared" si="6"/>
        <v>94.5</v>
      </c>
      <c r="I142" s="289">
        <f>H142/Currency!$C$11</f>
        <v>97.20222176506893</v>
      </c>
      <c r="J142" s="81">
        <f>$H142*VLOOKUP($J$6,Currency!$A$3:$G$8,7,0)</f>
        <v>62.14652111008812</v>
      </c>
      <c r="L142" s="395"/>
      <c r="M142" s="395"/>
      <c r="N142" s="395"/>
      <c r="O142" s="395"/>
      <c r="P142" s="395"/>
      <c r="Q142" s="395"/>
    </row>
    <row r="143" spans="1:17" s="117" customFormat="1" ht="25.5" customHeight="1">
      <c r="A143" s="107"/>
      <c r="B143" s="75">
        <v>9380418</v>
      </c>
      <c r="C143" s="106" t="s">
        <v>1422</v>
      </c>
      <c r="D143" s="73" t="s">
        <v>1711</v>
      </c>
      <c r="E143" s="65" t="s">
        <v>2148</v>
      </c>
      <c r="F143" s="276">
        <v>105</v>
      </c>
      <c r="G143" s="103">
        <v>0.1</v>
      </c>
      <c r="H143" s="283">
        <f t="shared" si="6"/>
        <v>94.5</v>
      </c>
      <c r="I143" s="289">
        <f>H143/Currency!$C$11</f>
        <v>97.20222176506893</v>
      </c>
      <c r="J143" s="81">
        <f>$H143*VLOOKUP($J$6,Currency!$A$3:$G$8,7,0)</f>
        <v>62.14652111008812</v>
      </c>
      <c r="L143" s="395"/>
      <c r="M143" s="395"/>
      <c r="N143" s="395"/>
      <c r="O143" s="395"/>
      <c r="P143" s="395"/>
      <c r="Q143" s="395"/>
    </row>
    <row r="144" spans="1:17" s="117" customFormat="1" ht="25.5" customHeight="1">
      <c r="A144" s="107"/>
      <c r="B144" s="75">
        <v>9380419</v>
      </c>
      <c r="C144" s="106" t="s">
        <v>1439</v>
      </c>
      <c r="D144" s="73" t="s">
        <v>1711</v>
      </c>
      <c r="E144" s="65" t="s">
        <v>2148</v>
      </c>
      <c r="F144" s="276">
        <v>105</v>
      </c>
      <c r="G144" s="103">
        <v>0.1</v>
      </c>
      <c r="H144" s="283">
        <f t="shared" si="6"/>
        <v>94.5</v>
      </c>
      <c r="I144" s="289">
        <f>H144/Currency!$C$11</f>
        <v>97.20222176506893</v>
      </c>
      <c r="J144" s="81">
        <f>$H144*VLOOKUP($J$6,Currency!$A$3:$G$8,7,0)</f>
        <v>62.14652111008812</v>
      </c>
      <c r="L144" s="395"/>
      <c r="M144" s="395"/>
      <c r="N144" s="395"/>
      <c r="O144" s="395"/>
      <c r="P144" s="395"/>
      <c r="Q144" s="395"/>
    </row>
    <row r="145" spans="1:17" s="117" customFormat="1" ht="25.5" customHeight="1">
      <c r="A145" s="107"/>
      <c r="B145" s="75">
        <v>9380420</v>
      </c>
      <c r="C145" s="106" t="s">
        <v>1440</v>
      </c>
      <c r="D145" s="73" t="s">
        <v>1711</v>
      </c>
      <c r="E145" s="65" t="s">
        <v>2148</v>
      </c>
      <c r="F145" s="276">
        <v>105</v>
      </c>
      <c r="G145" s="103">
        <v>0.1</v>
      </c>
      <c r="H145" s="283">
        <f t="shared" si="6"/>
        <v>94.5</v>
      </c>
      <c r="I145" s="289">
        <f>H145/Currency!$C$11</f>
        <v>97.20222176506893</v>
      </c>
      <c r="J145" s="81">
        <f>$H145*VLOOKUP($J$6,Currency!$A$3:$G$8,7,0)</f>
        <v>62.14652111008812</v>
      </c>
      <c r="L145" s="395"/>
      <c r="M145" s="395"/>
      <c r="N145" s="395"/>
      <c r="O145" s="395"/>
      <c r="P145" s="395"/>
      <c r="Q145" s="395"/>
    </row>
    <row r="146" spans="1:17" s="117" customFormat="1" ht="25.5" customHeight="1">
      <c r="A146" s="107"/>
      <c r="B146" s="75">
        <v>9380421</v>
      </c>
      <c r="C146" s="106" t="s">
        <v>1441</v>
      </c>
      <c r="D146" s="73" t="s">
        <v>1711</v>
      </c>
      <c r="E146" s="65" t="s">
        <v>2148</v>
      </c>
      <c r="F146" s="276">
        <v>105</v>
      </c>
      <c r="G146" s="103">
        <v>0.1</v>
      </c>
      <c r="H146" s="283">
        <f t="shared" si="6"/>
        <v>94.5</v>
      </c>
      <c r="I146" s="289">
        <f>H146/Currency!$C$11</f>
        <v>97.20222176506893</v>
      </c>
      <c r="J146" s="81">
        <f>$H146*VLOOKUP($J$6,Currency!$A$3:$G$8,7,0)</f>
        <v>62.14652111008812</v>
      </c>
      <c r="L146" s="395"/>
      <c r="M146" s="395"/>
      <c r="N146" s="395"/>
      <c r="O146" s="395"/>
      <c r="P146" s="395"/>
      <c r="Q146" s="395"/>
    </row>
    <row r="147" spans="1:17" s="117" customFormat="1" ht="25.5" customHeight="1">
      <c r="A147" s="107"/>
      <c r="B147" s="75"/>
      <c r="C147" s="121" t="s">
        <v>1442</v>
      </c>
      <c r="D147" s="73" t="s">
        <v>479</v>
      </c>
      <c r="E147" s="65" t="s">
        <v>479</v>
      </c>
      <c r="F147" s="276">
        <v>0</v>
      </c>
      <c r="G147" s="103">
        <v>0</v>
      </c>
      <c r="H147" s="283">
        <f t="shared" si="6"/>
        <v>0</v>
      </c>
      <c r="I147" s="289">
        <f>H147/Currency!$C$11</f>
        <v>0</v>
      </c>
      <c r="J147" s="81">
        <f>$H147*VLOOKUP($J$6,Currency!$A$3:$G$8,7,0)</f>
        <v>0</v>
      </c>
      <c r="L147" s="395"/>
      <c r="M147" s="395"/>
      <c r="N147" s="395"/>
      <c r="O147" s="395"/>
      <c r="P147" s="395"/>
      <c r="Q147" s="395"/>
    </row>
    <row r="148" spans="1:17" s="117" customFormat="1" ht="25.5" customHeight="1">
      <c r="A148" s="107"/>
      <c r="B148" s="75">
        <v>9380513</v>
      </c>
      <c r="C148" s="104" t="s">
        <v>1443</v>
      </c>
      <c r="D148" s="73" t="s">
        <v>1711</v>
      </c>
      <c r="E148" s="65" t="s">
        <v>2148</v>
      </c>
      <c r="F148" s="276">
        <v>93.32</v>
      </c>
      <c r="G148" s="103">
        <v>0.1</v>
      </c>
      <c r="H148" s="283">
        <f t="shared" si="6"/>
        <v>83.988</v>
      </c>
      <c r="I148" s="289">
        <f>H148/Currency!$C$11</f>
        <v>86.38963176301174</v>
      </c>
      <c r="J148" s="81">
        <f>$H148*VLOOKUP($J$6,Currency!$A$3:$G$8,7,0)</f>
        <v>55.233460476127846</v>
      </c>
      <c r="L148" s="395"/>
      <c r="M148" s="395"/>
      <c r="N148" s="395"/>
      <c r="O148" s="395"/>
      <c r="P148" s="395"/>
      <c r="Q148" s="395"/>
    </row>
    <row r="149" spans="1:17" s="117" customFormat="1" ht="25.5" customHeight="1">
      <c r="A149" s="107"/>
      <c r="B149" s="75" t="s">
        <v>1444</v>
      </c>
      <c r="C149" s="104" t="s">
        <v>10</v>
      </c>
      <c r="D149" s="73" t="s">
        <v>1711</v>
      </c>
      <c r="E149" s="65" t="s">
        <v>2148</v>
      </c>
      <c r="F149" s="276">
        <v>48.1425</v>
      </c>
      <c r="G149" s="103">
        <v>0.1</v>
      </c>
      <c r="H149" s="283">
        <f t="shared" si="6"/>
        <v>43.32825</v>
      </c>
      <c r="I149" s="289">
        <f>H149/Currency!$C$11</f>
        <v>44.567218679284096</v>
      </c>
      <c r="J149" s="81">
        <f>$H149*VLOOKUP($J$6,Currency!$A$3:$G$8,7,0)</f>
        <v>28.494179928975402</v>
      </c>
      <c r="L149" s="395"/>
      <c r="M149" s="395"/>
      <c r="N149" s="395"/>
      <c r="O149" s="395"/>
      <c r="P149" s="395"/>
      <c r="Q149" s="395"/>
    </row>
    <row r="150" spans="1:17" s="117" customFormat="1" ht="25.5" customHeight="1">
      <c r="A150" s="107"/>
      <c r="B150" s="75" t="s">
        <v>11</v>
      </c>
      <c r="C150" s="104" t="s">
        <v>12</v>
      </c>
      <c r="D150" s="73" t="s">
        <v>1711</v>
      </c>
      <c r="E150" s="65" t="s">
        <v>2148</v>
      </c>
      <c r="F150" s="276">
        <v>76.69200000000001</v>
      </c>
      <c r="G150" s="103">
        <v>0.1</v>
      </c>
      <c r="H150" s="283">
        <f t="shared" si="6"/>
        <v>69.0228</v>
      </c>
      <c r="I150" s="289">
        <f>H150/Currency!$C$11</f>
        <v>70.99650277720635</v>
      </c>
      <c r="J150" s="81">
        <f>$H150*VLOOKUP($J$6,Currency!$A$3:$G$8,7,0)</f>
        <v>45.39181901880837</v>
      </c>
      <c r="L150" s="395"/>
      <c r="M150" s="395"/>
      <c r="N150" s="395"/>
      <c r="O150" s="395"/>
      <c r="P150" s="395"/>
      <c r="Q150" s="395"/>
    </row>
    <row r="151" spans="1:17" s="117" customFormat="1" ht="25.5" customHeight="1">
      <c r="A151" s="107"/>
      <c r="B151" s="75" t="s">
        <v>13</v>
      </c>
      <c r="C151" s="104" t="s">
        <v>2522</v>
      </c>
      <c r="D151" s="73" t="s">
        <v>1711</v>
      </c>
      <c r="E151" s="65" t="s">
        <v>2148</v>
      </c>
      <c r="F151" s="276">
        <v>79.33800000000001</v>
      </c>
      <c r="G151" s="103">
        <v>0.1</v>
      </c>
      <c r="H151" s="283">
        <f t="shared" si="6"/>
        <v>71.4042</v>
      </c>
      <c r="I151" s="289">
        <f>H151/Currency!$C$11</f>
        <v>73.44599876568608</v>
      </c>
      <c r="J151" s="81">
        <f>$H151*VLOOKUP($J$6,Currency!$A$3:$G$8,7,0)</f>
        <v>46.95791135078259</v>
      </c>
      <c r="L151" s="395"/>
      <c r="M151" s="395"/>
      <c r="N151" s="395"/>
      <c r="O151" s="395"/>
      <c r="P151" s="395"/>
      <c r="Q151" s="395"/>
    </row>
    <row r="152" spans="1:17" s="117" customFormat="1" ht="25.5" customHeight="1">
      <c r="A152" s="107"/>
      <c r="B152" s="75"/>
      <c r="C152" s="121" t="s">
        <v>1096</v>
      </c>
      <c r="D152" s="73" t="s">
        <v>479</v>
      </c>
      <c r="E152" s="65" t="s">
        <v>479</v>
      </c>
      <c r="F152" s="276">
        <v>0</v>
      </c>
      <c r="G152" s="103">
        <v>0</v>
      </c>
      <c r="H152" s="283">
        <f t="shared" si="6"/>
        <v>0</v>
      </c>
      <c r="I152" s="289">
        <f>H152/Currency!$C$11</f>
        <v>0</v>
      </c>
      <c r="J152" s="81">
        <f>$H152*VLOOKUP($J$6,Currency!$A$3:$G$8,7,0)</f>
        <v>0</v>
      </c>
      <c r="L152" s="395"/>
      <c r="M152" s="395"/>
      <c r="N152" s="395"/>
      <c r="O152" s="395"/>
      <c r="P152" s="395"/>
      <c r="Q152" s="395"/>
    </row>
    <row r="153" spans="1:17" s="117" customFormat="1" ht="25.5" customHeight="1">
      <c r="A153" s="107"/>
      <c r="B153" s="75">
        <v>9380514</v>
      </c>
      <c r="C153" s="104" t="s">
        <v>1097</v>
      </c>
      <c r="D153" s="73" t="s">
        <v>1711</v>
      </c>
      <c r="E153" s="65" t="s">
        <v>2148</v>
      </c>
      <c r="F153" s="276">
        <v>93.32</v>
      </c>
      <c r="G153" s="103">
        <v>0.1</v>
      </c>
      <c r="H153" s="283">
        <f t="shared" si="6"/>
        <v>83.988</v>
      </c>
      <c r="I153" s="289">
        <f>H153/Currency!$C$11</f>
        <v>86.38963176301174</v>
      </c>
      <c r="J153" s="81">
        <f>$H153*VLOOKUP($J$6,Currency!$A$3:$G$8,7,0)</f>
        <v>55.233460476127846</v>
      </c>
      <c r="L153" s="395"/>
      <c r="M153" s="395"/>
      <c r="N153" s="395"/>
      <c r="O153" s="395"/>
      <c r="P153" s="395"/>
      <c r="Q153" s="395"/>
    </row>
    <row r="154" spans="1:17" s="117" customFormat="1" ht="25.5" customHeight="1">
      <c r="A154" s="107"/>
      <c r="B154" s="75" t="s">
        <v>1098</v>
      </c>
      <c r="C154" s="104" t="s">
        <v>1099</v>
      </c>
      <c r="D154" s="73" t="s">
        <v>1711</v>
      </c>
      <c r="E154" s="65" t="s">
        <v>2148</v>
      </c>
      <c r="F154" s="276">
        <v>61.0155</v>
      </c>
      <c r="G154" s="103">
        <v>0.1</v>
      </c>
      <c r="H154" s="283">
        <f t="shared" si="6"/>
        <v>54.91395000000001</v>
      </c>
      <c r="I154" s="289">
        <f>H154/Currency!$C$11</f>
        <v>56.48421106768156</v>
      </c>
      <c r="J154" s="81">
        <f>$H154*VLOOKUP($J$6,Currency!$A$3:$G$8,7,0)</f>
        <v>36.113343417072215</v>
      </c>
      <c r="L154" s="395"/>
      <c r="M154" s="395"/>
      <c r="N154" s="395"/>
      <c r="O154" s="395"/>
      <c r="P154" s="395"/>
      <c r="Q154" s="395"/>
    </row>
    <row r="155" spans="1:17" s="117" customFormat="1" ht="25.5" customHeight="1">
      <c r="A155" s="107"/>
      <c r="B155" s="75" t="s">
        <v>1100</v>
      </c>
      <c r="C155" s="104" t="s">
        <v>1101</v>
      </c>
      <c r="D155" s="73" t="s">
        <v>1711</v>
      </c>
      <c r="E155" s="65" t="s">
        <v>2148</v>
      </c>
      <c r="F155" s="276">
        <v>56.637</v>
      </c>
      <c r="G155" s="103">
        <v>0.1</v>
      </c>
      <c r="H155" s="283">
        <f t="shared" si="6"/>
        <v>50.9733</v>
      </c>
      <c r="I155" s="289">
        <f>H155/Currency!$C$11</f>
        <v>52.43087842007818</v>
      </c>
      <c r="J155" s="81">
        <f>$H155*VLOOKUP($J$6,Currency!$A$3:$G$8,7,0)</f>
        <v>33.52183348678154</v>
      </c>
      <c r="L155" s="395"/>
      <c r="M155" s="395"/>
      <c r="N155" s="395"/>
      <c r="O155" s="395"/>
      <c r="P155" s="395"/>
      <c r="Q155" s="395"/>
    </row>
    <row r="156" spans="1:17" s="117" customFormat="1" ht="25.5" customHeight="1">
      <c r="A156" s="107"/>
      <c r="B156" s="75"/>
      <c r="C156" s="121" t="s">
        <v>1102</v>
      </c>
      <c r="D156" s="73" t="s">
        <v>479</v>
      </c>
      <c r="E156" s="65" t="s">
        <v>479</v>
      </c>
      <c r="F156" s="276">
        <v>0</v>
      </c>
      <c r="G156" s="103">
        <v>0</v>
      </c>
      <c r="H156" s="283">
        <f t="shared" si="6"/>
        <v>0</v>
      </c>
      <c r="I156" s="289">
        <f>H156/Currency!$C$11</f>
        <v>0</v>
      </c>
      <c r="J156" s="81">
        <f>$H156*VLOOKUP($J$6,Currency!$A$3:$G$8,7,0)</f>
        <v>0</v>
      </c>
      <c r="L156" s="395"/>
      <c r="M156" s="395"/>
      <c r="N156" s="395"/>
      <c r="O156" s="395"/>
      <c r="P156" s="395"/>
      <c r="Q156" s="395"/>
    </row>
    <row r="157" spans="1:17" s="117" customFormat="1" ht="25.5" customHeight="1">
      <c r="A157" s="107"/>
      <c r="B157" s="75" t="s">
        <v>1103</v>
      </c>
      <c r="C157" s="104" t="s">
        <v>1104</v>
      </c>
      <c r="D157" s="73" t="s">
        <v>1711</v>
      </c>
      <c r="E157" s="65" t="s">
        <v>2148</v>
      </c>
      <c r="F157" s="276">
        <v>44.8875</v>
      </c>
      <c r="G157" s="103">
        <v>0.1</v>
      </c>
      <c r="H157" s="283">
        <f t="shared" si="6"/>
        <v>40.39875000000001</v>
      </c>
      <c r="I157" s="289">
        <f>H157/Currency!$C$11</f>
        <v>41.55394980456697</v>
      </c>
      <c r="J157" s="81">
        <f>$H157*VLOOKUP($J$6,Currency!$A$3:$G$8,7,0)</f>
        <v>26.567637774562677</v>
      </c>
      <c r="L157" s="395"/>
      <c r="M157" s="395"/>
      <c r="N157" s="395"/>
      <c r="O157" s="395"/>
      <c r="P157" s="395"/>
      <c r="Q157" s="395"/>
    </row>
    <row r="158" spans="1:17" s="117" customFormat="1" ht="25.5" customHeight="1">
      <c r="A158" s="107"/>
      <c r="B158" s="75" t="s">
        <v>1295</v>
      </c>
      <c r="C158" s="104" t="s">
        <v>2253</v>
      </c>
      <c r="D158" s="73" t="s">
        <v>1711</v>
      </c>
      <c r="E158" s="65" t="s">
        <v>2148</v>
      </c>
      <c r="F158" s="276">
        <v>46.242000000000004</v>
      </c>
      <c r="G158" s="103">
        <v>0.1</v>
      </c>
      <c r="H158" s="283">
        <f t="shared" si="6"/>
        <v>41.6178</v>
      </c>
      <c r="I158" s="289">
        <f>H158/Currency!$C$11</f>
        <v>42.80785846533635</v>
      </c>
      <c r="J158" s="81">
        <f>$H158*VLOOKUP($J$6,Currency!$A$3:$G$8,7,0)</f>
        <v>27.36932789688281</v>
      </c>
      <c r="L158" s="395"/>
      <c r="M158" s="395"/>
      <c r="N158" s="395"/>
      <c r="O158" s="395"/>
      <c r="P158" s="395"/>
      <c r="Q158" s="395"/>
    </row>
    <row r="159" spans="1:17" s="117" customFormat="1" ht="25.5" customHeight="1">
      <c r="A159" s="107"/>
      <c r="B159" s="75" t="s">
        <v>2254</v>
      </c>
      <c r="C159" s="104" t="s">
        <v>974</v>
      </c>
      <c r="D159" s="73" t="s">
        <v>1711</v>
      </c>
      <c r="E159" s="65" t="s">
        <v>2148</v>
      </c>
      <c r="F159" s="276">
        <v>48.258</v>
      </c>
      <c r="G159" s="103">
        <v>0.1</v>
      </c>
      <c r="H159" s="283">
        <f t="shared" si="6"/>
        <v>43.4322</v>
      </c>
      <c r="I159" s="289">
        <f>H159/Currency!$C$11</f>
        <v>44.67414112322568</v>
      </c>
      <c r="J159" s="81">
        <f>$H159*VLOOKUP($J$6,Currency!$A$3:$G$8,7,0)</f>
        <v>28.5625411021965</v>
      </c>
      <c r="L159" s="395"/>
      <c r="M159" s="395"/>
      <c r="N159" s="395"/>
      <c r="O159" s="395"/>
      <c r="P159" s="395"/>
      <c r="Q159" s="395"/>
    </row>
    <row r="160" spans="1:17" s="117" customFormat="1" ht="25.5" customHeight="1">
      <c r="A160" s="107"/>
      <c r="B160" s="75" t="s">
        <v>1851</v>
      </c>
      <c r="C160" s="104" t="s">
        <v>1160</v>
      </c>
      <c r="D160" s="73" t="s">
        <v>1711</v>
      </c>
      <c r="E160" s="65" t="s">
        <v>2148</v>
      </c>
      <c r="F160" s="276">
        <v>60.123</v>
      </c>
      <c r="G160" s="103">
        <v>0.1</v>
      </c>
      <c r="H160" s="283">
        <f t="shared" si="6"/>
        <v>54.1107</v>
      </c>
      <c r="I160" s="289">
        <f>H160/Currency!$C$11</f>
        <v>55.65799218267846</v>
      </c>
      <c r="J160" s="81">
        <f>$H160*VLOOKUP($J$6,Currency!$A$3:$G$8,7,0)</f>
        <v>35.58509798763646</v>
      </c>
      <c r="L160" s="395"/>
      <c r="M160" s="395"/>
      <c r="N160" s="395"/>
      <c r="O160" s="395"/>
      <c r="P160" s="395"/>
      <c r="Q160" s="395"/>
    </row>
    <row r="161" spans="1:17" s="117" customFormat="1" ht="25.5" customHeight="1">
      <c r="A161" s="107"/>
      <c r="B161" s="75" t="s">
        <v>1161</v>
      </c>
      <c r="C161" s="104" t="s">
        <v>1162</v>
      </c>
      <c r="D161" s="73" t="s">
        <v>1711</v>
      </c>
      <c r="E161" s="65" t="s">
        <v>2148</v>
      </c>
      <c r="F161" s="276">
        <v>71.6625</v>
      </c>
      <c r="G161" s="103">
        <v>0.1</v>
      </c>
      <c r="H161" s="283">
        <f t="shared" si="6"/>
        <v>64.49625</v>
      </c>
      <c r="I161" s="289">
        <f>H161/Currency!$C$11</f>
        <v>66.34051635465954</v>
      </c>
      <c r="J161" s="81">
        <f>$H161*VLOOKUP($J$6,Currency!$A$3:$G$8,7,0)</f>
        <v>42.41500065763515</v>
      </c>
      <c r="L161" s="395"/>
      <c r="M161" s="395"/>
      <c r="N161" s="395"/>
      <c r="O161" s="395"/>
      <c r="P161" s="395"/>
      <c r="Q161" s="395"/>
    </row>
    <row r="162" spans="1:17" s="117" customFormat="1" ht="25.5" customHeight="1">
      <c r="A162" s="107"/>
      <c r="B162" s="75"/>
      <c r="C162" s="121" t="s">
        <v>2</v>
      </c>
      <c r="D162" s="73" t="s">
        <v>479</v>
      </c>
      <c r="E162" s="65" t="s">
        <v>479</v>
      </c>
      <c r="F162" s="276">
        <v>0</v>
      </c>
      <c r="G162" s="103">
        <v>0</v>
      </c>
      <c r="H162" s="283">
        <f aca="true" t="shared" si="7" ref="H162:H168">F162*(1-G162)</f>
        <v>0</v>
      </c>
      <c r="I162" s="289">
        <f>H162/Currency!$C$11</f>
        <v>0</v>
      </c>
      <c r="J162" s="81">
        <f>$H162*VLOOKUP($J$6,Currency!$A$3:$G$8,7,0)</f>
        <v>0</v>
      </c>
      <c r="L162" s="395"/>
      <c r="M162" s="395"/>
      <c r="N162" s="395"/>
      <c r="O162" s="395"/>
      <c r="P162" s="395"/>
      <c r="Q162" s="395"/>
    </row>
    <row r="163" spans="1:17" s="117" customFormat="1" ht="25.5" customHeight="1">
      <c r="A163" s="107"/>
      <c r="B163" s="75" t="s">
        <v>3</v>
      </c>
      <c r="C163" s="104" t="s">
        <v>1137</v>
      </c>
      <c r="D163" s="73" t="s">
        <v>1711</v>
      </c>
      <c r="E163" s="65" t="s">
        <v>2148</v>
      </c>
      <c r="F163" s="276">
        <v>67.65150000000001</v>
      </c>
      <c r="G163" s="103">
        <v>0.1</v>
      </c>
      <c r="H163" s="283">
        <f t="shared" si="7"/>
        <v>60.886350000000014</v>
      </c>
      <c r="I163" s="289">
        <f>H163/Currency!$C$11</f>
        <v>62.62739148323392</v>
      </c>
      <c r="J163" s="81">
        <f>$H163*VLOOKUP($J$6,Currency!$A$3:$G$8,7,0)</f>
        <v>40.041003551229785</v>
      </c>
      <c r="L163" s="395"/>
      <c r="M163" s="395"/>
      <c r="N163" s="395"/>
      <c r="O163" s="395"/>
      <c r="P163" s="395"/>
      <c r="Q163" s="395"/>
    </row>
    <row r="164" spans="1:17" s="117" customFormat="1" ht="25.5" customHeight="1">
      <c r="A164" s="107"/>
      <c r="B164" s="75" t="s">
        <v>1322</v>
      </c>
      <c r="C164" s="72" t="s">
        <v>1323</v>
      </c>
      <c r="D164" s="73" t="s">
        <v>1711</v>
      </c>
      <c r="E164" s="65" t="s">
        <v>2148</v>
      </c>
      <c r="F164" s="276">
        <v>0.4515</v>
      </c>
      <c r="G164" s="90">
        <v>0.1</v>
      </c>
      <c r="H164" s="283">
        <f t="shared" si="7"/>
        <v>0.40635000000000004</v>
      </c>
      <c r="I164" s="289">
        <f>H164/Currency!$C$11</f>
        <v>0.4179695535897964</v>
      </c>
      <c r="J164" s="81">
        <f>$H164*VLOOKUP($J$6,Currency!$A$3:$G$8,7,0)</f>
        <v>0.267230040773379</v>
      </c>
      <c r="K164" s="118"/>
      <c r="L164" s="395"/>
      <c r="M164" s="395"/>
      <c r="N164" s="395"/>
      <c r="O164" s="395"/>
      <c r="P164" s="395"/>
      <c r="Q164" s="395"/>
    </row>
    <row r="165" spans="1:17" s="117" customFormat="1" ht="25.5" customHeight="1">
      <c r="A165" s="107"/>
      <c r="B165" s="75" t="s">
        <v>1324</v>
      </c>
      <c r="C165" s="72" t="s">
        <v>1556</v>
      </c>
      <c r="D165" s="73" t="s">
        <v>1711</v>
      </c>
      <c r="E165" s="65" t="s">
        <v>2148</v>
      </c>
      <c r="F165" s="276">
        <v>0.6615000000000001</v>
      </c>
      <c r="G165" s="90">
        <v>0.1</v>
      </c>
      <c r="H165" s="283">
        <f t="shared" si="7"/>
        <v>0.59535</v>
      </c>
      <c r="I165" s="289">
        <f>H165/Currency!$C$11</f>
        <v>0.6123739971199342</v>
      </c>
      <c r="J165" s="81">
        <f>$H165*VLOOKUP($J$6,Currency!$A$3:$G$8,7,0)</f>
        <v>0.3915230829935552</v>
      </c>
      <c r="K165" s="118"/>
      <c r="L165" s="395"/>
      <c r="M165" s="395"/>
      <c r="N165" s="395"/>
      <c r="O165" s="395"/>
      <c r="P165" s="395"/>
      <c r="Q165" s="395"/>
    </row>
    <row r="166" spans="1:17" s="117" customFormat="1" ht="25.5" customHeight="1">
      <c r="A166" s="107"/>
      <c r="B166" s="75" t="s">
        <v>1557</v>
      </c>
      <c r="C166" s="72" t="s">
        <v>525</v>
      </c>
      <c r="D166" s="73" t="s">
        <v>1711</v>
      </c>
      <c r="E166" s="65" t="s">
        <v>2148</v>
      </c>
      <c r="F166" s="276">
        <v>1.533</v>
      </c>
      <c r="G166" s="90">
        <v>0.1</v>
      </c>
      <c r="H166" s="283">
        <f t="shared" si="7"/>
        <v>1.3797</v>
      </c>
      <c r="I166" s="289">
        <f>H166/Currency!$C$11</f>
        <v>1.4191524377700062</v>
      </c>
      <c r="J166" s="81">
        <f>$H166*VLOOKUP($J$6,Currency!$A$3:$G$8,7,0)</f>
        <v>0.9073392082072865</v>
      </c>
      <c r="K166" s="118"/>
      <c r="L166" s="395"/>
      <c r="M166" s="395"/>
      <c r="N166" s="395"/>
      <c r="O166" s="395"/>
      <c r="P166" s="395"/>
      <c r="Q166" s="395"/>
    </row>
    <row r="167" spans="1:17" s="117" customFormat="1" ht="25.5" customHeight="1">
      <c r="A167" s="107"/>
      <c r="B167" s="75" t="s">
        <v>526</v>
      </c>
      <c r="C167" s="104" t="s">
        <v>527</v>
      </c>
      <c r="D167" s="73" t="s">
        <v>1711</v>
      </c>
      <c r="E167" s="65" t="s">
        <v>2148</v>
      </c>
      <c r="F167" s="276">
        <v>87.96900000000001</v>
      </c>
      <c r="G167" s="103">
        <v>0.1</v>
      </c>
      <c r="H167" s="283">
        <f t="shared" si="7"/>
        <v>79.17210000000001</v>
      </c>
      <c r="I167" s="289">
        <f>H167/Currency!$C$11</f>
        <v>81.43602139477476</v>
      </c>
      <c r="J167" s="81">
        <f>$H167*VLOOKUP($J$6,Currency!$A$3:$G$8,7,0)</f>
        <v>52.06635538603184</v>
      </c>
      <c r="L167" s="395"/>
      <c r="M167" s="395"/>
      <c r="N167" s="395"/>
      <c r="O167" s="395"/>
      <c r="P167" s="395"/>
      <c r="Q167" s="395"/>
    </row>
    <row r="168" spans="1:17" s="117" customFormat="1" ht="25.5" customHeight="1">
      <c r="A168" s="107"/>
      <c r="B168" s="75"/>
      <c r="C168" s="124"/>
      <c r="D168" s="73" t="s">
        <v>479</v>
      </c>
      <c r="E168" s="65" t="s">
        <v>479</v>
      </c>
      <c r="F168" s="276">
        <v>0</v>
      </c>
      <c r="G168" s="103">
        <v>0</v>
      </c>
      <c r="H168" s="283">
        <f t="shared" si="7"/>
        <v>0</v>
      </c>
      <c r="I168" s="289">
        <f>H168/Currency!$C$11</f>
        <v>0</v>
      </c>
      <c r="J168" s="81">
        <f>$H168*VLOOKUP($J$6,Currency!$A$3:$G$8,7,0)</f>
        <v>0</v>
      </c>
      <c r="L168" s="395"/>
      <c r="M168" s="395"/>
      <c r="N168" s="395"/>
      <c r="O168" s="395"/>
      <c r="P168" s="395"/>
      <c r="Q168" s="395"/>
    </row>
    <row r="169" spans="1:17" s="117" customFormat="1" ht="40.5">
      <c r="A169" s="107"/>
      <c r="B169" s="75"/>
      <c r="C169" s="100" t="s">
        <v>528</v>
      </c>
      <c r="D169" s="122"/>
      <c r="E169" s="65" t="s">
        <v>479</v>
      </c>
      <c r="F169" s="276"/>
      <c r="G169" s="123"/>
      <c r="H169" s="284"/>
      <c r="I169" s="289">
        <f>H169/Currency!$C$11</f>
        <v>0</v>
      </c>
      <c r="J169" s="81">
        <f>$H169*VLOOKUP($J$6,Currency!$A$3:$G$8,7,0)</f>
        <v>0</v>
      </c>
      <c r="L169" s="395"/>
      <c r="M169" s="395"/>
      <c r="N169" s="395"/>
      <c r="O169" s="395"/>
      <c r="P169" s="395"/>
      <c r="Q169" s="395"/>
    </row>
    <row r="170" spans="1:17" s="117" customFormat="1" ht="25.5" customHeight="1">
      <c r="A170" s="107"/>
      <c r="B170" s="75"/>
      <c r="C170" s="121" t="s">
        <v>529</v>
      </c>
      <c r="D170" s="73" t="s">
        <v>479</v>
      </c>
      <c r="E170" s="65" t="s">
        <v>479</v>
      </c>
      <c r="F170" s="276">
        <v>0</v>
      </c>
      <c r="G170" s="103">
        <v>0</v>
      </c>
      <c r="H170" s="283">
        <f aca="true" t="shared" si="8" ref="H170:H183">F170*(1-G170)</f>
        <v>0</v>
      </c>
      <c r="I170" s="289">
        <f>H170/Currency!$C$11</f>
        <v>0</v>
      </c>
      <c r="J170" s="81">
        <f>$H170*VLOOKUP($J$6,Currency!$A$3:$G$8,7,0)</f>
        <v>0</v>
      </c>
      <c r="L170" s="395"/>
      <c r="M170" s="395"/>
      <c r="N170" s="395"/>
      <c r="O170" s="395"/>
      <c r="P170" s="395"/>
      <c r="Q170" s="395"/>
    </row>
    <row r="171" spans="1:17" s="117" customFormat="1" ht="25.5" customHeight="1">
      <c r="A171" s="107"/>
      <c r="B171" s="75" t="s">
        <v>530</v>
      </c>
      <c r="C171" s="104" t="s">
        <v>531</v>
      </c>
      <c r="D171" s="73" t="s">
        <v>1711</v>
      </c>
      <c r="E171" s="65" t="s">
        <v>2148</v>
      </c>
      <c r="F171" s="276">
        <v>62.740125</v>
      </c>
      <c r="G171" s="103">
        <v>0.1</v>
      </c>
      <c r="H171" s="283">
        <f t="shared" si="8"/>
        <v>56.4661125</v>
      </c>
      <c r="I171" s="289">
        <f>H171/Currency!$C$11</f>
        <v>58.080757560172806</v>
      </c>
      <c r="J171" s="81">
        <f>$H171*VLOOKUP($J$6,Currency!$A$3:$G$8,7,0)</f>
        <v>37.134100026305404</v>
      </c>
      <c r="L171" s="395"/>
      <c r="M171" s="395"/>
      <c r="N171" s="395"/>
      <c r="O171" s="395"/>
      <c r="P171" s="395"/>
      <c r="Q171" s="395"/>
    </row>
    <row r="172" spans="1:17" s="117" customFormat="1" ht="25.5" customHeight="1">
      <c r="A172" s="107"/>
      <c r="B172" s="75" t="s">
        <v>532</v>
      </c>
      <c r="C172" s="104" t="s">
        <v>533</v>
      </c>
      <c r="D172" s="73" t="s">
        <v>1711</v>
      </c>
      <c r="E172" s="65" t="s">
        <v>2148</v>
      </c>
      <c r="F172" s="276">
        <v>65.279025</v>
      </c>
      <c r="G172" s="103">
        <v>0.1</v>
      </c>
      <c r="H172" s="283">
        <f t="shared" si="8"/>
        <v>58.75112250000001</v>
      </c>
      <c r="I172" s="289">
        <f>H172/Currency!$C$11</f>
        <v>60.43110728245218</v>
      </c>
      <c r="J172" s="81">
        <f>$H172*VLOOKUP($J$6,Currency!$A$3:$G$8,7,0)</f>
        <v>38.63680290674734</v>
      </c>
      <c r="L172" s="395"/>
      <c r="M172" s="395"/>
      <c r="N172" s="395"/>
      <c r="O172" s="395"/>
      <c r="P172" s="395"/>
      <c r="Q172" s="395"/>
    </row>
    <row r="173" spans="1:17" s="117" customFormat="1" ht="25.5" customHeight="1">
      <c r="A173" s="107"/>
      <c r="B173" s="75" t="s">
        <v>534</v>
      </c>
      <c r="C173" s="104" t="s">
        <v>535</v>
      </c>
      <c r="D173" s="73" t="s">
        <v>1711</v>
      </c>
      <c r="E173" s="65" t="s">
        <v>2148</v>
      </c>
      <c r="F173" s="276">
        <v>71.626275</v>
      </c>
      <c r="G173" s="103">
        <v>0.1</v>
      </c>
      <c r="H173" s="283">
        <f t="shared" si="8"/>
        <v>64.46364750000001</v>
      </c>
      <c r="I173" s="289">
        <f>H173/Currency!$C$11</f>
        <v>66.30698158815059</v>
      </c>
      <c r="J173" s="81">
        <f>$H173*VLOOKUP($J$6,Currency!$A$3:$G$8,7,0)</f>
        <v>42.39356010785217</v>
      </c>
      <c r="L173" s="395"/>
      <c r="M173" s="395"/>
      <c r="N173" s="395"/>
      <c r="O173" s="395"/>
      <c r="P173" s="395"/>
      <c r="Q173" s="395"/>
    </row>
    <row r="174" spans="1:17" s="117" customFormat="1" ht="25.5" customHeight="1">
      <c r="A174" s="107"/>
      <c r="B174" s="75" t="s">
        <v>536</v>
      </c>
      <c r="C174" s="104" t="s">
        <v>1308</v>
      </c>
      <c r="D174" s="73" t="s">
        <v>1711</v>
      </c>
      <c r="E174" s="65" t="s">
        <v>2148</v>
      </c>
      <c r="F174" s="276">
        <v>63.17955</v>
      </c>
      <c r="G174" s="103">
        <v>0.1</v>
      </c>
      <c r="H174" s="283">
        <f t="shared" si="8"/>
        <v>56.861595</v>
      </c>
      <c r="I174" s="289">
        <f>H174/Currency!$C$11</f>
        <v>58.48754885825962</v>
      </c>
      <c r="J174" s="81">
        <f>$H174*VLOOKUP($J$6,Currency!$A$3:$G$8,7,0)</f>
        <v>37.394183217151124</v>
      </c>
      <c r="L174" s="395"/>
      <c r="M174" s="395"/>
      <c r="N174" s="395"/>
      <c r="O174" s="395"/>
      <c r="P174" s="395"/>
      <c r="Q174" s="395"/>
    </row>
    <row r="175" spans="1:17" s="117" customFormat="1" ht="25.5" customHeight="1">
      <c r="A175" s="107"/>
      <c r="B175" s="75" t="s">
        <v>1309</v>
      </c>
      <c r="C175" s="104" t="s">
        <v>1310</v>
      </c>
      <c r="D175" s="73" t="s">
        <v>1711</v>
      </c>
      <c r="E175" s="65" t="s">
        <v>2148</v>
      </c>
      <c r="F175" s="276">
        <v>66.35317500000001</v>
      </c>
      <c r="G175" s="103">
        <v>0.1</v>
      </c>
      <c r="H175" s="283">
        <f t="shared" si="8"/>
        <v>59.71785750000001</v>
      </c>
      <c r="I175" s="289">
        <f>H175/Currency!$C$11</f>
        <v>61.42548601110884</v>
      </c>
      <c r="J175" s="81">
        <f>$H175*VLOOKUP($J$6,Currency!$A$3:$G$8,7,0)</f>
        <v>39.27256181770355</v>
      </c>
      <c r="L175" s="395"/>
      <c r="M175" s="395"/>
      <c r="N175" s="395"/>
      <c r="O175" s="395"/>
      <c r="P175" s="395"/>
      <c r="Q175" s="395"/>
    </row>
    <row r="176" spans="1:17" s="117" customFormat="1" ht="25.5" customHeight="1">
      <c r="A176" s="107"/>
      <c r="B176" s="75" t="s">
        <v>1764</v>
      </c>
      <c r="C176" s="104" t="s">
        <v>1765</v>
      </c>
      <c r="D176" s="73" t="s">
        <v>1711</v>
      </c>
      <c r="E176" s="65" t="s">
        <v>2148</v>
      </c>
      <c r="F176" s="276">
        <v>68.89207499999999</v>
      </c>
      <c r="G176" s="103">
        <v>0.1</v>
      </c>
      <c r="H176" s="283">
        <f t="shared" si="8"/>
        <v>62.002867499999994</v>
      </c>
      <c r="I176" s="289">
        <f>H176/Currency!$C$11</f>
        <v>63.775835733388185</v>
      </c>
      <c r="J176" s="81">
        <f>$H176*VLOOKUP($J$6,Currency!$A$3:$G$8,7,0)</f>
        <v>40.77526469814546</v>
      </c>
      <c r="L176" s="395"/>
      <c r="M176" s="395"/>
      <c r="N176" s="395"/>
      <c r="O176" s="395"/>
      <c r="P176" s="395"/>
      <c r="Q176" s="395"/>
    </row>
    <row r="177" spans="1:17" s="117" customFormat="1" ht="25.5" customHeight="1">
      <c r="A177" s="107"/>
      <c r="B177" s="75" t="s">
        <v>2352</v>
      </c>
      <c r="C177" s="104" t="s">
        <v>222</v>
      </c>
      <c r="D177" s="73" t="s">
        <v>1711</v>
      </c>
      <c r="E177" s="65" t="s">
        <v>2148</v>
      </c>
      <c r="F177" s="276">
        <v>75.239325</v>
      </c>
      <c r="G177" s="103">
        <v>0.1</v>
      </c>
      <c r="H177" s="283">
        <f t="shared" si="8"/>
        <v>67.7153925</v>
      </c>
      <c r="I177" s="289">
        <f>H177/Currency!$C$11</f>
        <v>69.65171003908661</v>
      </c>
      <c r="J177" s="81">
        <f>$H177*VLOOKUP($J$6,Currency!$A$3:$G$8,7,0)</f>
        <v>44.53202189925029</v>
      </c>
      <c r="L177" s="395"/>
      <c r="M177" s="395"/>
      <c r="N177" s="395"/>
      <c r="O177" s="395"/>
      <c r="P177" s="395"/>
      <c r="Q177" s="395"/>
    </row>
    <row r="178" spans="1:17" s="117" customFormat="1" ht="25.5" customHeight="1">
      <c r="A178" s="107"/>
      <c r="B178" s="75" t="s">
        <v>223</v>
      </c>
      <c r="C178" s="104" t="s">
        <v>224</v>
      </c>
      <c r="D178" s="73" t="s">
        <v>1711</v>
      </c>
      <c r="E178" s="65" t="s">
        <v>2148</v>
      </c>
      <c r="F178" s="276">
        <v>66.43455</v>
      </c>
      <c r="G178" s="103">
        <v>0.1</v>
      </c>
      <c r="H178" s="283">
        <f t="shared" si="8"/>
        <v>59.791095000000006</v>
      </c>
      <c r="I178" s="289">
        <f>H178/Currency!$C$11</f>
        <v>61.50081773297676</v>
      </c>
      <c r="J178" s="81">
        <f>$H178*VLOOKUP($J$6,Currency!$A$3:$G$8,7,0)</f>
        <v>39.32072537156386</v>
      </c>
      <c r="L178" s="395"/>
      <c r="M178" s="395"/>
      <c r="N178" s="395"/>
      <c r="O178" s="395"/>
      <c r="P178" s="395"/>
      <c r="Q178" s="395"/>
    </row>
    <row r="179" spans="1:17" s="117" customFormat="1" ht="25.5" customHeight="1">
      <c r="A179" s="107"/>
      <c r="B179" s="75" t="s">
        <v>225</v>
      </c>
      <c r="C179" s="104" t="s">
        <v>1493</v>
      </c>
      <c r="D179" s="73" t="s">
        <v>1711</v>
      </c>
      <c r="E179" s="65" t="s">
        <v>2148</v>
      </c>
      <c r="F179" s="276">
        <v>88.031475</v>
      </c>
      <c r="G179" s="103">
        <v>0.1</v>
      </c>
      <c r="H179" s="283">
        <f t="shared" si="8"/>
        <v>79.2283275</v>
      </c>
      <c r="I179" s="289">
        <f>H179/Currency!$C$11</f>
        <v>81.49385671672496</v>
      </c>
      <c r="J179" s="81">
        <f>$H179*VLOOKUP($J$6,Currency!$A$3:$G$8,7,0)</f>
        <v>52.103332566092334</v>
      </c>
      <c r="L179" s="395"/>
      <c r="M179" s="395"/>
      <c r="N179" s="395"/>
      <c r="O179" s="395"/>
      <c r="P179" s="395"/>
      <c r="Q179" s="395"/>
    </row>
    <row r="180" spans="1:17" s="117" customFormat="1" ht="25.5" customHeight="1">
      <c r="A180" s="107"/>
      <c r="B180" s="75"/>
      <c r="C180" s="121" t="s">
        <v>1494</v>
      </c>
      <c r="D180" s="73" t="s">
        <v>479</v>
      </c>
      <c r="E180" s="65" t="s">
        <v>479</v>
      </c>
      <c r="F180" s="276">
        <v>0</v>
      </c>
      <c r="G180" s="103">
        <v>0</v>
      </c>
      <c r="H180" s="283">
        <f t="shared" si="8"/>
        <v>0</v>
      </c>
      <c r="I180" s="289">
        <f>H180/Currency!$C$11</f>
        <v>0</v>
      </c>
      <c r="J180" s="81">
        <f>$H180*VLOOKUP($J$6,Currency!$A$3:$G$8,7,0)</f>
        <v>0</v>
      </c>
      <c r="L180" s="395"/>
      <c r="M180" s="395"/>
      <c r="N180" s="395"/>
      <c r="O180" s="395"/>
      <c r="P180" s="395"/>
      <c r="Q180" s="395"/>
    </row>
    <row r="181" spans="1:17" s="117" customFormat="1" ht="25.5" customHeight="1">
      <c r="A181" s="107"/>
      <c r="B181" s="75" t="s">
        <v>1495</v>
      </c>
      <c r="C181" s="104" t="s">
        <v>2349</v>
      </c>
      <c r="D181" s="73" t="s">
        <v>1711</v>
      </c>
      <c r="E181" s="65" t="s">
        <v>2148</v>
      </c>
      <c r="F181" s="276">
        <v>155.379</v>
      </c>
      <c r="G181" s="103">
        <v>0.1</v>
      </c>
      <c r="H181" s="283">
        <f t="shared" si="8"/>
        <v>139.84109999999998</v>
      </c>
      <c r="I181" s="289">
        <f>H181/Currency!$C$11</f>
        <v>143.83984776794898</v>
      </c>
      <c r="J181" s="81">
        <f>$H181*VLOOKUP($J$6,Currency!$A$3:$G$8,7,0)</f>
        <v>91.9644219387084</v>
      </c>
      <c r="L181" s="395"/>
      <c r="M181" s="395"/>
      <c r="N181" s="395"/>
      <c r="O181" s="395"/>
      <c r="P181" s="395"/>
      <c r="Q181" s="395"/>
    </row>
    <row r="182" spans="1:17" s="117" customFormat="1" ht="25.5" customHeight="1">
      <c r="A182" s="107"/>
      <c r="B182" s="75" t="s">
        <v>2350</v>
      </c>
      <c r="C182" s="104" t="s">
        <v>2351</v>
      </c>
      <c r="D182" s="73" t="s">
        <v>1711</v>
      </c>
      <c r="E182" s="65" t="s">
        <v>2148</v>
      </c>
      <c r="F182" s="276">
        <v>162.624</v>
      </c>
      <c r="G182" s="103">
        <v>0.1</v>
      </c>
      <c r="H182" s="283">
        <f t="shared" si="8"/>
        <v>146.3616</v>
      </c>
      <c r="I182" s="289">
        <f>H182/Currency!$C$11</f>
        <v>150.54680106973876</v>
      </c>
      <c r="J182" s="81">
        <f>$H182*VLOOKUP($J$6,Currency!$A$3:$G$8,7,0)</f>
        <v>96.2525318953045</v>
      </c>
      <c r="L182" s="395"/>
      <c r="M182" s="395"/>
      <c r="N182" s="395"/>
      <c r="O182" s="395"/>
      <c r="P182" s="395"/>
      <c r="Q182" s="395"/>
    </row>
    <row r="183" spans="1:17" s="117" customFormat="1" ht="25.5" customHeight="1">
      <c r="A183" s="107"/>
      <c r="B183" s="75"/>
      <c r="C183" s="124"/>
      <c r="D183" s="73" t="s">
        <v>479</v>
      </c>
      <c r="E183" s="65" t="s">
        <v>479</v>
      </c>
      <c r="F183" s="276">
        <v>0</v>
      </c>
      <c r="G183" s="103">
        <v>0</v>
      </c>
      <c r="H183" s="283">
        <f t="shared" si="8"/>
        <v>0</v>
      </c>
      <c r="I183" s="289">
        <f>H183/Currency!$C$11</f>
        <v>0</v>
      </c>
      <c r="J183" s="81">
        <f>$H183*VLOOKUP($J$6,Currency!$A$3:$G$8,7,0)</f>
        <v>0</v>
      </c>
      <c r="L183" s="395"/>
      <c r="M183" s="395"/>
      <c r="N183" s="395"/>
      <c r="O183" s="395"/>
      <c r="P183" s="395"/>
      <c r="Q183" s="395"/>
    </row>
    <row r="184" spans="1:17" s="117" customFormat="1" ht="20.25">
      <c r="A184" s="107"/>
      <c r="B184" s="75"/>
      <c r="C184" s="58" t="s">
        <v>965</v>
      </c>
      <c r="D184" s="122"/>
      <c r="E184" s="65" t="s">
        <v>479</v>
      </c>
      <c r="F184" s="276"/>
      <c r="G184" s="123"/>
      <c r="H184" s="284"/>
      <c r="I184" s="289">
        <f>H184/Currency!$C$11</f>
        <v>0</v>
      </c>
      <c r="J184" s="81">
        <f>$H184*VLOOKUP($J$6,Currency!$A$3:$G$8,7,0)</f>
        <v>0</v>
      </c>
      <c r="L184" s="395"/>
      <c r="M184" s="395"/>
      <c r="N184" s="395"/>
      <c r="O184" s="395"/>
      <c r="P184" s="395"/>
      <c r="Q184" s="395"/>
    </row>
    <row r="185" spans="1:17" s="117" customFormat="1" ht="25.5" customHeight="1">
      <c r="A185" s="107"/>
      <c r="B185" s="75"/>
      <c r="C185" s="121" t="s">
        <v>2659</v>
      </c>
      <c r="D185" s="73" t="s">
        <v>479</v>
      </c>
      <c r="E185" s="65" t="s">
        <v>479</v>
      </c>
      <c r="F185" s="276">
        <v>0</v>
      </c>
      <c r="G185" s="103">
        <v>0</v>
      </c>
      <c r="H185" s="283">
        <f aca="true" t="shared" si="9" ref="H185:H190">F185*(1-G185)</f>
        <v>0</v>
      </c>
      <c r="I185" s="289">
        <f>H185/Currency!$C$11</f>
        <v>0</v>
      </c>
      <c r="J185" s="81">
        <f>$H185*VLOOKUP($J$6,Currency!$A$3:$G$8,7,0)</f>
        <v>0</v>
      </c>
      <c r="L185" s="395"/>
      <c r="M185" s="395"/>
      <c r="N185" s="395"/>
      <c r="O185" s="395"/>
      <c r="P185" s="395"/>
      <c r="Q185" s="395"/>
    </row>
    <row r="186" spans="1:17" s="117" customFormat="1" ht="25.5" customHeight="1">
      <c r="A186" s="107"/>
      <c r="B186" s="75" t="s">
        <v>2660</v>
      </c>
      <c r="C186" s="106" t="s">
        <v>2661</v>
      </c>
      <c r="D186" s="73" t="s">
        <v>1711</v>
      </c>
      <c r="E186" s="65" t="s">
        <v>2148</v>
      </c>
      <c r="F186" s="276">
        <v>8.088675</v>
      </c>
      <c r="G186" s="103">
        <v>0.1</v>
      </c>
      <c r="H186" s="283">
        <f t="shared" si="9"/>
        <v>7.2798075</v>
      </c>
      <c r="I186" s="289">
        <f>H186/Currency!$C$11</f>
        <v>7.487973153672085</v>
      </c>
      <c r="J186" s="81">
        <f>$H186*VLOOKUP($J$6,Currency!$A$3:$G$8,7,0)</f>
        <v>4.787457253715639</v>
      </c>
      <c r="L186" s="395"/>
      <c r="M186" s="395"/>
      <c r="N186" s="395"/>
      <c r="O186" s="395"/>
      <c r="P186" s="395"/>
      <c r="Q186" s="395"/>
    </row>
    <row r="187" spans="1:17" s="117" customFormat="1" ht="25.5" customHeight="1">
      <c r="A187" s="107"/>
      <c r="B187" s="75"/>
      <c r="C187" s="121" t="s">
        <v>842</v>
      </c>
      <c r="D187" s="73" t="s">
        <v>479</v>
      </c>
      <c r="E187" s="65" t="s">
        <v>479</v>
      </c>
      <c r="F187" s="276">
        <v>0</v>
      </c>
      <c r="G187" s="103">
        <v>0</v>
      </c>
      <c r="H187" s="283">
        <f t="shared" si="9"/>
        <v>0</v>
      </c>
      <c r="I187" s="289">
        <f>H187/Currency!$C$11</f>
        <v>0</v>
      </c>
      <c r="J187" s="81">
        <f>$H187*VLOOKUP($J$6,Currency!$A$3:$G$8,7,0)</f>
        <v>0</v>
      </c>
      <c r="L187" s="395"/>
      <c r="M187" s="395"/>
      <c r="N187" s="395"/>
      <c r="O187" s="395"/>
      <c r="P187" s="395"/>
      <c r="Q187" s="395"/>
    </row>
    <row r="188" spans="1:17" s="117" customFormat="1" ht="25.5" customHeight="1">
      <c r="A188" s="107"/>
      <c r="B188" s="75" t="s">
        <v>843</v>
      </c>
      <c r="C188" s="104" t="s">
        <v>844</v>
      </c>
      <c r="D188" s="73" t="s">
        <v>1711</v>
      </c>
      <c r="E188" s="65" t="s">
        <v>2148</v>
      </c>
      <c r="F188" s="276">
        <v>72.408</v>
      </c>
      <c r="G188" s="103">
        <v>0.1</v>
      </c>
      <c r="H188" s="283">
        <f t="shared" si="9"/>
        <v>65.16720000000001</v>
      </c>
      <c r="I188" s="289">
        <f>H188/Currency!$C$11</f>
        <v>67.03065212919154</v>
      </c>
      <c r="J188" s="81">
        <f>$H188*VLOOKUP($J$6,Currency!$A$3:$G$8,7,0)</f>
        <v>42.856240957516775</v>
      </c>
      <c r="L188" s="395"/>
      <c r="M188" s="395"/>
      <c r="N188" s="395"/>
      <c r="O188" s="395"/>
      <c r="P188" s="395"/>
      <c r="Q188" s="395"/>
    </row>
    <row r="189" spans="1:17" s="117" customFormat="1" ht="25.5" customHeight="1">
      <c r="A189" s="107"/>
      <c r="B189" s="75"/>
      <c r="C189" s="121" t="s">
        <v>845</v>
      </c>
      <c r="D189" s="73" t="s">
        <v>479</v>
      </c>
      <c r="E189" s="65" t="s">
        <v>479</v>
      </c>
      <c r="F189" s="276">
        <v>0</v>
      </c>
      <c r="G189" s="103">
        <v>0</v>
      </c>
      <c r="H189" s="283">
        <f t="shared" si="9"/>
        <v>0</v>
      </c>
      <c r="I189" s="289">
        <f>H189/Currency!$C$11</f>
        <v>0</v>
      </c>
      <c r="J189" s="81">
        <f>$H189*VLOOKUP($J$6,Currency!$A$3:$G$8,7,0)</f>
        <v>0</v>
      </c>
      <c r="L189" s="395"/>
      <c r="M189" s="395"/>
      <c r="N189" s="395"/>
      <c r="O189" s="395"/>
      <c r="P189" s="395"/>
      <c r="Q189" s="395"/>
    </row>
    <row r="190" spans="1:17" s="117" customFormat="1" ht="25.5" customHeight="1">
      <c r="A190" s="107"/>
      <c r="B190" s="75" t="s">
        <v>846</v>
      </c>
      <c r="C190" s="104" t="s">
        <v>847</v>
      </c>
      <c r="D190" s="73" t="s">
        <v>1711</v>
      </c>
      <c r="E190" s="65" t="s">
        <v>2148</v>
      </c>
      <c r="F190" s="276">
        <v>42.966</v>
      </c>
      <c r="G190" s="103">
        <v>0.1</v>
      </c>
      <c r="H190" s="283">
        <f t="shared" si="9"/>
        <v>38.6694</v>
      </c>
      <c r="I190" s="289">
        <f>H190/Currency!$C$11</f>
        <v>39.77514914626621</v>
      </c>
      <c r="J190" s="81">
        <f>$H190*VLOOKUP($J$6,Currency!$A$3:$G$8,7,0)</f>
        <v>25.43035643824806</v>
      </c>
      <c r="L190" s="395"/>
      <c r="M190" s="395"/>
      <c r="N190" s="395"/>
      <c r="O190" s="395"/>
      <c r="P190" s="395"/>
      <c r="Q190" s="395"/>
    </row>
    <row r="191" spans="1:17" s="117" customFormat="1" ht="25.5" customHeight="1">
      <c r="A191" s="107"/>
      <c r="B191" s="75"/>
      <c r="C191" s="121" t="s">
        <v>848</v>
      </c>
      <c r="D191" s="73"/>
      <c r="E191" s="65" t="s">
        <v>479</v>
      </c>
      <c r="F191" s="276"/>
      <c r="G191" s="103"/>
      <c r="H191" s="283"/>
      <c r="I191" s="289">
        <f>H191/Currency!$C$11</f>
        <v>0</v>
      </c>
      <c r="J191" s="81">
        <f>$H191*VLOOKUP($J$6,Currency!$A$3:$G$8,7,0)</f>
        <v>0</v>
      </c>
      <c r="L191" s="395"/>
      <c r="M191" s="395"/>
      <c r="N191" s="395"/>
      <c r="O191" s="395"/>
      <c r="P191" s="395"/>
      <c r="Q191" s="395"/>
    </row>
    <row r="192" spans="1:17" s="117" customFormat="1" ht="25.5" customHeight="1">
      <c r="A192" s="107"/>
      <c r="B192" s="75" t="s">
        <v>1022</v>
      </c>
      <c r="C192" s="106" t="s">
        <v>201</v>
      </c>
      <c r="D192" s="73" t="s">
        <v>1711</v>
      </c>
      <c r="E192" s="65" t="s">
        <v>2148</v>
      </c>
      <c r="F192" s="276">
        <v>7.896</v>
      </c>
      <c r="G192" s="103">
        <v>0.1</v>
      </c>
      <c r="H192" s="283">
        <f>F192*(1-G192)</f>
        <v>7.1064</v>
      </c>
      <c r="I192" s="289">
        <f>H192/Currency!$C$11</f>
        <v>7.309607076733182</v>
      </c>
      <c r="J192" s="81">
        <f>$H192*VLOOKUP($J$6,Currency!$A$3:$G$8,7,0)</f>
        <v>4.673418387478627</v>
      </c>
      <c r="L192" s="395"/>
      <c r="M192" s="395"/>
      <c r="N192" s="395"/>
      <c r="O192" s="395"/>
      <c r="P192" s="395"/>
      <c r="Q192" s="395"/>
    </row>
    <row r="193" spans="1:23" s="125" customFormat="1" ht="25.5" customHeight="1">
      <c r="A193" s="107"/>
      <c r="B193" s="75"/>
      <c r="C193" s="106"/>
      <c r="D193" s="73" t="s">
        <v>479</v>
      </c>
      <c r="E193" s="65" t="s">
        <v>479</v>
      </c>
      <c r="F193" s="276">
        <v>0</v>
      </c>
      <c r="G193" s="103">
        <v>0</v>
      </c>
      <c r="H193" s="283">
        <f>F193*(1-G193)</f>
        <v>0</v>
      </c>
      <c r="I193" s="289">
        <f>H193/Currency!$C$11</f>
        <v>0</v>
      </c>
      <c r="J193" s="81">
        <f>$H193*VLOOKUP($J$6,Currency!$A$3:$G$8,7,0)</f>
        <v>0</v>
      </c>
      <c r="K193" s="117"/>
      <c r="L193" s="395"/>
      <c r="M193" s="395"/>
      <c r="N193" s="395"/>
      <c r="O193" s="395"/>
      <c r="P193" s="395"/>
      <c r="Q193" s="395"/>
      <c r="R193" s="117"/>
      <c r="S193" s="117"/>
      <c r="T193" s="117"/>
      <c r="U193" s="117"/>
      <c r="V193" s="117"/>
      <c r="W193" s="117"/>
    </row>
    <row r="194" spans="1:17" s="117" customFormat="1" ht="40.5">
      <c r="A194" s="107"/>
      <c r="B194" s="75"/>
      <c r="C194" s="100" t="s">
        <v>901</v>
      </c>
      <c r="D194" s="122"/>
      <c r="E194" s="65" t="s">
        <v>479</v>
      </c>
      <c r="F194" s="276"/>
      <c r="G194" s="123"/>
      <c r="H194" s="284"/>
      <c r="I194" s="289">
        <f>H194/Currency!$C$11</f>
        <v>0</v>
      </c>
      <c r="J194" s="81">
        <f>$H194*VLOOKUP($J$6,Currency!$A$3:$G$8,7,0)</f>
        <v>0</v>
      </c>
      <c r="L194" s="395"/>
      <c r="M194" s="395"/>
      <c r="N194" s="395"/>
      <c r="O194" s="395"/>
      <c r="P194" s="395"/>
      <c r="Q194" s="395"/>
    </row>
    <row r="195" spans="1:17" s="117" customFormat="1" ht="25.5" customHeight="1">
      <c r="A195" s="107"/>
      <c r="B195" s="75"/>
      <c r="C195" s="121" t="s">
        <v>902</v>
      </c>
      <c r="D195" s="73" t="s">
        <v>479</v>
      </c>
      <c r="E195" s="65" t="s">
        <v>479</v>
      </c>
      <c r="F195" s="276">
        <v>0</v>
      </c>
      <c r="G195" s="103">
        <v>0</v>
      </c>
      <c r="H195" s="283">
        <f aca="true" t="shared" si="10" ref="H195:H201">F195*(1-G195)</f>
        <v>0</v>
      </c>
      <c r="I195" s="289">
        <f>H195/Currency!$C$11</f>
        <v>0</v>
      </c>
      <c r="J195" s="81">
        <f>$H195*VLOOKUP($J$6,Currency!$A$3:$G$8,7,0)</f>
        <v>0</v>
      </c>
      <c r="L195" s="395"/>
      <c r="M195" s="395"/>
      <c r="N195" s="395"/>
      <c r="O195" s="395"/>
      <c r="P195" s="395"/>
      <c r="Q195" s="395"/>
    </row>
    <row r="196" spans="1:17" s="117" customFormat="1" ht="25.5" customHeight="1">
      <c r="A196" s="107"/>
      <c r="B196" s="75" t="s">
        <v>758</v>
      </c>
      <c r="C196" s="106" t="s">
        <v>1296</v>
      </c>
      <c r="D196" s="73" t="s">
        <v>1711</v>
      </c>
      <c r="E196" s="65" t="s">
        <v>2148</v>
      </c>
      <c r="F196" s="276">
        <v>9.5046</v>
      </c>
      <c r="G196" s="103">
        <v>0.1</v>
      </c>
      <c r="H196" s="283">
        <f t="shared" si="10"/>
        <v>8.55414</v>
      </c>
      <c r="I196" s="289">
        <f>H196/Currency!$C$11</f>
        <v>8.79874511417404</v>
      </c>
      <c r="J196" s="81">
        <f>$H196*VLOOKUP($J$6,Currency!$A$3:$G$8,7,0)</f>
        <v>5.625503090885177</v>
      </c>
      <c r="L196" s="395"/>
      <c r="M196" s="395"/>
      <c r="N196" s="395"/>
      <c r="O196" s="395"/>
      <c r="P196" s="395"/>
      <c r="Q196" s="395"/>
    </row>
    <row r="197" spans="1:17" s="117" customFormat="1" ht="25.5" customHeight="1">
      <c r="A197" s="107"/>
      <c r="B197" s="75" t="s">
        <v>202</v>
      </c>
      <c r="C197" s="106" t="s">
        <v>203</v>
      </c>
      <c r="D197" s="73" t="s">
        <v>1711</v>
      </c>
      <c r="E197" s="65" t="s">
        <v>2148</v>
      </c>
      <c r="F197" s="276">
        <v>5.126625000000001</v>
      </c>
      <c r="G197" s="103">
        <v>0.1</v>
      </c>
      <c r="H197" s="283">
        <f t="shared" si="10"/>
        <v>4.6139625</v>
      </c>
      <c r="I197" s="289">
        <f>H197/Currency!$C$11</f>
        <v>4.74589847767949</v>
      </c>
      <c r="J197" s="81">
        <f>$H197*VLOOKUP($J$6,Currency!$A$3:$G$8,7,0)</f>
        <v>3.034303893200053</v>
      </c>
      <c r="L197" s="395"/>
      <c r="M197" s="395"/>
      <c r="N197" s="395"/>
      <c r="O197" s="395"/>
      <c r="P197" s="395"/>
      <c r="Q197" s="395"/>
    </row>
    <row r="198" spans="1:17" s="117" customFormat="1" ht="25.5" customHeight="1">
      <c r="A198" s="107"/>
      <c r="B198" s="75" t="s">
        <v>204</v>
      </c>
      <c r="C198" s="106" t="s">
        <v>205</v>
      </c>
      <c r="D198" s="73" t="s">
        <v>1711</v>
      </c>
      <c r="E198" s="65" t="s">
        <v>2148</v>
      </c>
      <c r="F198" s="276">
        <v>2.555175</v>
      </c>
      <c r="G198" s="103">
        <v>0.1</v>
      </c>
      <c r="H198" s="283">
        <f t="shared" si="10"/>
        <v>2.2996575000000004</v>
      </c>
      <c r="I198" s="289">
        <f>H198/Currency!$C$11</f>
        <v>2.3654160666529527</v>
      </c>
      <c r="J198" s="81">
        <f>$H198*VLOOKUP($J$6,Currency!$A$3:$G$8,7,0)</f>
        <v>1.5123355912139946</v>
      </c>
      <c r="L198" s="395"/>
      <c r="M198" s="395"/>
      <c r="N198" s="395"/>
      <c r="O198" s="395"/>
      <c r="P198" s="395"/>
      <c r="Q198" s="395"/>
    </row>
    <row r="199" spans="1:17" s="117" customFormat="1" ht="25.5" customHeight="1">
      <c r="A199" s="107"/>
      <c r="B199" s="75" t="s">
        <v>2459</v>
      </c>
      <c r="C199" s="106" t="s">
        <v>2460</v>
      </c>
      <c r="D199" s="73" t="s">
        <v>1711</v>
      </c>
      <c r="E199" s="65" t="s">
        <v>2148</v>
      </c>
      <c r="F199" s="276">
        <v>8.642025</v>
      </c>
      <c r="G199" s="103">
        <v>0.1</v>
      </c>
      <c r="H199" s="283">
        <f t="shared" si="10"/>
        <v>7.7778225</v>
      </c>
      <c r="I199" s="289">
        <f>H199/Currency!$C$11</f>
        <v>8.000228862373998</v>
      </c>
      <c r="J199" s="81">
        <f>$H199*VLOOKUP($J$6,Currency!$A$3:$G$8,7,0)</f>
        <v>5.114969419965803</v>
      </c>
      <c r="L199" s="395"/>
      <c r="M199" s="395"/>
      <c r="N199" s="395"/>
      <c r="O199" s="395"/>
      <c r="P199" s="395"/>
      <c r="Q199" s="395"/>
    </row>
    <row r="200" spans="1:17" s="117" customFormat="1" ht="25.5" customHeight="1">
      <c r="A200" s="107"/>
      <c r="B200" s="75" t="s">
        <v>2461</v>
      </c>
      <c r="C200" s="106" t="s">
        <v>1256</v>
      </c>
      <c r="D200" s="73" t="s">
        <v>1711</v>
      </c>
      <c r="E200" s="65" t="s">
        <v>2148</v>
      </c>
      <c r="F200" s="276">
        <v>1.936725</v>
      </c>
      <c r="G200" s="103">
        <v>0.1</v>
      </c>
      <c r="H200" s="283">
        <f t="shared" si="10"/>
        <v>1.7430525000000001</v>
      </c>
      <c r="I200" s="289">
        <f>H200/Currency!$C$11</f>
        <v>1.7928949804566963</v>
      </c>
      <c r="J200" s="81">
        <f>$H200*VLOOKUP($J$6,Currency!$A$3:$G$8,7,0)</f>
        <v>1.1462925818755756</v>
      </c>
      <c r="L200" s="395"/>
      <c r="M200" s="395"/>
      <c r="N200" s="395"/>
      <c r="O200" s="395"/>
      <c r="P200" s="395"/>
      <c r="Q200" s="395"/>
    </row>
    <row r="201" spans="1:17" s="117" customFormat="1" ht="25.5" customHeight="1">
      <c r="A201" s="107"/>
      <c r="B201" s="75" t="s">
        <v>1257</v>
      </c>
      <c r="C201" s="72" t="s">
        <v>1258</v>
      </c>
      <c r="D201" s="73" t="s">
        <v>1711</v>
      </c>
      <c r="E201" s="65" t="s">
        <v>2148</v>
      </c>
      <c r="F201" s="276">
        <v>167.349</v>
      </c>
      <c r="G201" s="90">
        <v>0.1</v>
      </c>
      <c r="H201" s="283">
        <f t="shared" si="10"/>
        <v>150.6141</v>
      </c>
      <c r="I201" s="289">
        <f>H201/Currency!$C$11</f>
        <v>154.92090104916684</v>
      </c>
      <c r="J201" s="81">
        <f>$H201*VLOOKUP($J$6,Currency!$A$3:$G$8,7,0)</f>
        <v>99.04912534525846</v>
      </c>
      <c r="K201" s="118"/>
      <c r="L201" s="395"/>
      <c r="M201" s="395"/>
      <c r="N201" s="395"/>
      <c r="O201" s="395"/>
      <c r="P201" s="395"/>
      <c r="Q201" s="395"/>
    </row>
    <row r="202" spans="1:17" s="117" customFormat="1" ht="25.5" customHeight="1">
      <c r="A202" s="107"/>
      <c r="B202" s="75"/>
      <c r="C202" s="121" t="s">
        <v>1259</v>
      </c>
      <c r="D202" s="73"/>
      <c r="E202" s="65" t="s">
        <v>479</v>
      </c>
      <c r="F202" s="276"/>
      <c r="G202" s="103"/>
      <c r="H202" s="283"/>
      <c r="I202" s="289">
        <f>H202/Currency!$C$11</f>
        <v>0</v>
      </c>
      <c r="J202" s="81">
        <f>$H202*VLOOKUP($J$6,Currency!$A$3:$G$8,7,0)</f>
        <v>0</v>
      </c>
      <c r="L202" s="395"/>
      <c r="M202" s="395"/>
      <c r="N202" s="395"/>
      <c r="O202" s="395"/>
      <c r="P202" s="395"/>
      <c r="Q202" s="395"/>
    </row>
    <row r="203" spans="1:17" s="117" customFormat="1" ht="25.5" customHeight="1">
      <c r="A203" s="107"/>
      <c r="B203" s="75" t="s">
        <v>1260</v>
      </c>
      <c r="C203" s="104" t="s">
        <v>1261</v>
      </c>
      <c r="D203" s="73" t="s">
        <v>1711</v>
      </c>
      <c r="E203" s="65" t="s">
        <v>2148</v>
      </c>
      <c r="F203" s="276">
        <v>8.631</v>
      </c>
      <c r="G203" s="103">
        <v>0.1</v>
      </c>
      <c r="H203" s="283">
        <f aca="true" t="shared" si="11" ref="H203:H209">F203*(1-G203)</f>
        <v>7.7679</v>
      </c>
      <c r="I203" s="289">
        <f>H203/Currency!$C$11</f>
        <v>7.990022629088665</v>
      </c>
      <c r="J203" s="81">
        <f>$H203*VLOOKUP($J$6,Currency!$A$3:$G$8,7,0)</f>
        <v>5.108444035249244</v>
      </c>
      <c r="L203" s="395"/>
      <c r="M203" s="395"/>
      <c r="N203" s="395"/>
      <c r="O203" s="395"/>
      <c r="P203" s="395"/>
      <c r="Q203" s="395"/>
    </row>
    <row r="204" spans="1:17" s="117" customFormat="1" ht="25.5" customHeight="1">
      <c r="A204" s="107"/>
      <c r="B204" s="75" t="s">
        <v>1262</v>
      </c>
      <c r="C204" s="104" t="s">
        <v>1263</v>
      </c>
      <c r="D204" s="73" t="s">
        <v>1711</v>
      </c>
      <c r="E204" s="65" t="s">
        <v>2148</v>
      </c>
      <c r="F204" s="276">
        <v>9.282</v>
      </c>
      <c r="G204" s="103">
        <v>0.1</v>
      </c>
      <c r="H204" s="283">
        <f t="shared" si="11"/>
        <v>8.3538</v>
      </c>
      <c r="I204" s="289">
        <f>H204/Currency!$C$11</f>
        <v>8.592676404032092</v>
      </c>
      <c r="J204" s="81">
        <f>$H204*VLOOKUP($J$6,Currency!$A$3:$G$8,7,0)</f>
        <v>5.49375246613179</v>
      </c>
      <c r="L204" s="395"/>
      <c r="M204" s="395"/>
      <c r="N204" s="395"/>
      <c r="O204" s="395"/>
      <c r="P204" s="395"/>
      <c r="Q204" s="395"/>
    </row>
    <row r="205" spans="1:17" s="117" customFormat="1" ht="24" customHeight="1">
      <c r="A205" s="107"/>
      <c r="B205" s="75" t="s">
        <v>1264</v>
      </c>
      <c r="C205" s="104" t="s">
        <v>2618</v>
      </c>
      <c r="D205" s="73" t="s">
        <v>1711</v>
      </c>
      <c r="E205" s="65" t="s">
        <v>2148</v>
      </c>
      <c r="F205" s="276">
        <v>14.196</v>
      </c>
      <c r="G205" s="103">
        <v>0.1</v>
      </c>
      <c r="H205" s="283">
        <f t="shared" si="11"/>
        <v>12.7764</v>
      </c>
      <c r="I205" s="289">
        <f>H205/Currency!$C$11</f>
        <v>13.14174038263732</v>
      </c>
      <c r="J205" s="81">
        <f>$H205*VLOOKUP($J$6,Currency!$A$3:$G$8,7,0)</f>
        <v>8.402209654083915</v>
      </c>
      <c r="L205" s="395"/>
      <c r="M205" s="395"/>
      <c r="N205" s="395"/>
      <c r="O205" s="395"/>
      <c r="P205" s="395"/>
      <c r="Q205" s="395"/>
    </row>
    <row r="206" spans="1:17" s="117" customFormat="1" ht="25.5" customHeight="1">
      <c r="A206" s="107"/>
      <c r="B206" s="75" t="s">
        <v>1428</v>
      </c>
      <c r="C206" s="106" t="s">
        <v>1429</v>
      </c>
      <c r="D206" s="73" t="s">
        <v>1711</v>
      </c>
      <c r="E206" s="65" t="s">
        <v>2148</v>
      </c>
      <c r="F206" s="276">
        <v>7.35</v>
      </c>
      <c r="G206" s="103">
        <v>0.1</v>
      </c>
      <c r="H206" s="283">
        <f t="shared" si="11"/>
        <v>6.615</v>
      </c>
      <c r="I206" s="289">
        <f>H206/Currency!$C$11</f>
        <v>6.804155523554825</v>
      </c>
      <c r="J206" s="81">
        <f>$H206*VLOOKUP($J$6,Currency!$A$3:$G$8,7,0)</f>
        <v>4.350256477706169</v>
      </c>
      <c r="L206" s="395"/>
      <c r="M206" s="395"/>
      <c r="N206" s="395"/>
      <c r="O206" s="395"/>
      <c r="P206" s="395"/>
      <c r="Q206" s="395"/>
    </row>
    <row r="207" spans="1:17" s="117" customFormat="1" ht="25.5" customHeight="1">
      <c r="A207" s="107"/>
      <c r="B207" s="75"/>
      <c r="C207" s="121" t="s">
        <v>2144</v>
      </c>
      <c r="D207" s="73" t="s">
        <v>479</v>
      </c>
      <c r="E207" s="65" t="s">
        <v>479</v>
      </c>
      <c r="F207" s="276">
        <v>0</v>
      </c>
      <c r="G207" s="103">
        <v>0</v>
      </c>
      <c r="H207" s="283">
        <f t="shared" si="11"/>
        <v>0</v>
      </c>
      <c r="I207" s="289">
        <f>H207/Currency!$C$11</f>
        <v>0</v>
      </c>
      <c r="J207" s="81">
        <f>$H207*VLOOKUP($J$6,Currency!$A$3:$G$8,7,0)</f>
        <v>0</v>
      </c>
      <c r="L207" s="395"/>
      <c r="M207" s="395"/>
      <c r="N207" s="395"/>
      <c r="O207" s="395"/>
      <c r="P207" s="395"/>
      <c r="Q207" s="395"/>
    </row>
    <row r="208" spans="1:17" s="117" customFormat="1" ht="25.5" customHeight="1">
      <c r="A208" s="107"/>
      <c r="B208" s="75">
        <v>6380043</v>
      </c>
      <c r="C208" s="106" t="s">
        <v>2145</v>
      </c>
      <c r="D208" s="73" t="s">
        <v>1711</v>
      </c>
      <c r="E208" s="65" t="s">
        <v>2148</v>
      </c>
      <c r="F208" s="276">
        <v>33.17</v>
      </c>
      <c r="G208" s="103">
        <v>0.1</v>
      </c>
      <c r="H208" s="283">
        <f t="shared" si="11"/>
        <v>29.853</v>
      </c>
      <c r="I208" s="289">
        <f>H208/Currency!$C$11</f>
        <v>30.706644723307964</v>
      </c>
      <c r="J208" s="81">
        <f>$H208*VLOOKUP($J$6,Currency!$A$3:$G$8,7,0)</f>
        <v>19.63238195449165</v>
      </c>
      <c r="L208" s="395"/>
      <c r="M208" s="395"/>
      <c r="N208" s="395"/>
      <c r="O208" s="395"/>
      <c r="P208" s="395"/>
      <c r="Q208" s="395"/>
    </row>
    <row r="209" spans="1:17" s="117" customFormat="1" ht="25.5" customHeight="1">
      <c r="A209" s="107"/>
      <c r="B209" s="75">
        <v>6380286</v>
      </c>
      <c r="C209" s="106" t="s">
        <v>2238</v>
      </c>
      <c r="D209" s="73" t="s">
        <v>1711</v>
      </c>
      <c r="E209" s="65" t="s">
        <v>2148</v>
      </c>
      <c r="F209" s="276">
        <v>13.524000000000001</v>
      </c>
      <c r="G209" s="103">
        <v>0.1</v>
      </c>
      <c r="H209" s="283">
        <f t="shared" si="11"/>
        <v>12.171600000000002</v>
      </c>
      <c r="I209" s="289">
        <f>H209/Currency!$C$11</f>
        <v>12.519646163340878</v>
      </c>
      <c r="J209" s="81">
        <f>$H209*VLOOKUP($J$6,Currency!$A$3:$G$8,7,0)</f>
        <v>8.004471918979352</v>
      </c>
      <c r="L209" s="395"/>
      <c r="M209" s="395"/>
      <c r="N209" s="395"/>
      <c r="O209" s="395"/>
      <c r="P209" s="395"/>
      <c r="Q209" s="395"/>
    </row>
    <row r="210" spans="1:17" s="117" customFormat="1" ht="25.5" customHeight="1">
      <c r="A210" s="107"/>
      <c r="B210" s="75"/>
      <c r="C210" s="121" t="s">
        <v>2239</v>
      </c>
      <c r="D210" s="73"/>
      <c r="E210" s="65" t="s">
        <v>479</v>
      </c>
      <c r="F210" s="276"/>
      <c r="G210" s="103"/>
      <c r="H210" s="283"/>
      <c r="I210" s="289">
        <f>H210/Currency!$C$11</f>
        <v>0</v>
      </c>
      <c r="J210" s="81">
        <f>$H210*VLOOKUP($J$6,Currency!$A$3:$G$8,7,0)</f>
        <v>0</v>
      </c>
      <c r="L210" s="395"/>
      <c r="M210" s="395"/>
      <c r="N210" s="395"/>
      <c r="O210" s="395"/>
      <c r="P210" s="395"/>
      <c r="Q210" s="395"/>
    </row>
    <row r="211" spans="1:17" s="117" customFormat="1" ht="25.5" customHeight="1">
      <c r="A211" s="107"/>
      <c r="B211" s="75" t="s">
        <v>2240</v>
      </c>
      <c r="C211" s="72" t="s">
        <v>1366</v>
      </c>
      <c r="D211" s="73" t="s">
        <v>1711</v>
      </c>
      <c r="E211" s="65" t="s">
        <v>2148</v>
      </c>
      <c r="F211" s="276">
        <v>5.9115</v>
      </c>
      <c r="G211" s="90">
        <v>0.1</v>
      </c>
      <c r="H211" s="283">
        <f aca="true" t="shared" si="12" ref="H211:H228">F211*(1-G211)</f>
        <v>5.32035</v>
      </c>
      <c r="I211" s="289">
        <f>H211/Currency!$C$11</f>
        <v>5.47248508537338</v>
      </c>
      <c r="J211" s="81">
        <f>$H211*VLOOKUP($J$6,Currency!$A$3:$G$8,7,0)</f>
        <v>3.4988491384979614</v>
      </c>
      <c r="K211" s="118"/>
      <c r="L211" s="395"/>
      <c r="M211" s="395"/>
      <c r="N211" s="395"/>
      <c r="O211" s="395"/>
      <c r="P211" s="395"/>
      <c r="Q211" s="395"/>
    </row>
    <row r="212" spans="1:17" s="117" customFormat="1" ht="25.5" customHeight="1">
      <c r="A212" s="107"/>
      <c r="B212" s="75" t="s">
        <v>1367</v>
      </c>
      <c r="C212" s="72" t="s">
        <v>1368</v>
      </c>
      <c r="D212" s="73" t="s">
        <v>1711</v>
      </c>
      <c r="E212" s="65" t="s">
        <v>2148</v>
      </c>
      <c r="F212" s="276">
        <v>3.549</v>
      </c>
      <c r="G212" s="90">
        <v>0.1</v>
      </c>
      <c r="H212" s="283">
        <f t="shared" si="12"/>
        <v>3.1941</v>
      </c>
      <c r="I212" s="289">
        <f>H212/Currency!$C$11</f>
        <v>3.28543509565933</v>
      </c>
      <c r="J212" s="81">
        <f>$H212*VLOOKUP($J$6,Currency!$A$3:$G$8,7,0)</f>
        <v>2.1005524135209788</v>
      </c>
      <c r="K212" s="118"/>
      <c r="L212" s="395"/>
      <c r="M212" s="395"/>
      <c r="N212" s="395"/>
      <c r="O212" s="395"/>
      <c r="P212" s="395"/>
      <c r="Q212" s="395"/>
    </row>
    <row r="213" spans="1:17" s="117" customFormat="1" ht="25.5" customHeight="1">
      <c r="A213" s="107"/>
      <c r="B213" s="75" t="s">
        <v>1369</v>
      </c>
      <c r="C213" s="72" t="s">
        <v>1643</v>
      </c>
      <c r="D213" s="73" t="s">
        <v>1711</v>
      </c>
      <c r="E213" s="65" t="s">
        <v>2148</v>
      </c>
      <c r="F213" s="276">
        <v>2.2155</v>
      </c>
      <c r="G213" s="90">
        <v>0.1</v>
      </c>
      <c r="H213" s="283">
        <f t="shared" si="12"/>
        <v>1.9939500000000001</v>
      </c>
      <c r="I213" s="289">
        <f>H213/Currency!$C$11</f>
        <v>2.0509668792429543</v>
      </c>
      <c r="J213" s="81">
        <f>$H213*VLOOKUP($J$6,Currency!$A$3:$G$8,7,0)</f>
        <v>1.3112915954228594</v>
      </c>
      <c r="K213" s="118"/>
      <c r="L213" s="395"/>
      <c r="M213" s="395"/>
      <c r="N213" s="395"/>
      <c r="O213" s="395"/>
      <c r="P213" s="395"/>
      <c r="Q213" s="395"/>
    </row>
    <row r="214" spans="1:17" s="117" customFormat="1" ht="25.5" customHeight="1">
      <c r="A214" s="107"/>
      <c r="B214" s="75" t="s">
        <v>1644</v>
      </c>
      <c r="C214" s="72" t="s">
        <v>2001</v>
      </c>
      <c r="D214" s="73" t="s">
        <v>1711</v>
      </c>
      <c r="E214" s="65" t="s">
        <v>2148</v>
      </c>
      <c r="F214" s="276">
        <v>6.174</v>
      </c>
      <c r="G214" s="90">
        <v>0.1</v>
      </c>
      <c r="H214" s="283">
        <f t="shared" si="12"/>
        <v>5.5566</v>
      </c>
      <c r="I214" s="289">
        <f>H214/Currency!$C$11</f>
        <v>5.7154906397860525</v>
      </c>
      <c r="J214" s="81">
        <f>$H214*VLOOKUP($J$6,Currency!$A$3:$G$8,7,0)</f>
        <v>3.6542154412731818</v>
      </c>
      <c r="K214" s="118"/>
      <c r="L214" s="395"/>
      <c r="M214" s="395"/>
      <c r="N214" s="395"/>
      <c r="O214" s="395"/>
      <c r="P214" s="395"/>
      <c r="Q214" s="395"/>
    </row>
    <row r="215" spans="1:17" s="117" customFormat="1" ht="25.5" customHeight="1">
      <c r="A215" s="107"/>
      <c r="B215" s="75">
        <v>6700006</v>
      </c>
      <c r="C215" s="106" t="s">
        <v>2002</v>
      </c>
      <c r="D215" s="73" t="s">
        <v>1711</v>
      </c>
      <c r="E215" s="65" t="s">
        <v>2148</v>
      </c>
      <c r="F215" s="276">
        <v>7.77</v>
      </c>
      <c r="G215" s="103">
        <v>0.1</v>
      </c>
      <c r="H215" s="283">
        <f t="shared" si="12"/>
        <v>6.992999999999999</v>
      </c>
      <c r="I215" s="289">
        <f>H215/Currency!$C$11</f>
        <v>7.192964410615099</v>
      </c>
      <c r="J215" s="81">
        <f>$H215*VLOOKUP($J$6,Currency!$A$3:$G$8,7,0)</f>
        <v>4.598842562146521</v>
      </c>
      <c r="L215" s="395"/>
      <c r="M215" s="395"/>
      <c r="N215" s="395"/>
      <c r="O215" s="395"/>
      <c r="P215" s="395"/>
      <c r="Q215" s="395"/>
    </row>
    <row r="216" spans="1:17" s="117" customFormat="1" ht="25.5" customHeight="1">
      <c r="A216" s="107"/>
      <c r="B216" s="75" t="s">
        <v>2003</v>
      </c>
      <c r="C216" s="72" t="s">
        <v>2004</v>
      </c>
      <c r="D216" s="73" t="s">
        <v>1711</v>
      </c>
      <c r="E216" s="65" t="s">
        <v>2148</v>
      </c>
      <c r="F216" s="276">
        <v>2.583</v>
      </c>
      <c r="G216" s="90">
        <v>0.1</v>
      </c>
      <c r="H216" s="283">
        <f t="shared" si="12"/>
        <v>2.3247000000000004</v>
      </c>
      <c r="I216" s="289">
        <f>H216/Currency!$C$11</f>
        <v>2.391174655420696</v>
      </c>
      <c r="J216" s="81">
        <f>$H216*VLOOKUP($J$6,Currency!$A$3:$G$8,7,0)</f>
        <v>1.5288044193081682</v>
      </c>
      <c r="K216" s="118"/>
      <c r="L216" s="395"/>
      <c r="M216" s="395"/>
      <c r="N216" s="395"/>
      <c r="O216" s="395"/>
      <c r="P216" s="395"/>
      <c r="Q216" s="395"/>
    </row>
    <row r="217" spans="1:17" s="117" customFormat="1" ht="25.5" customHeight="1">
      <c r="A217" s="107"/>
      <c r="B217" s="75" t="s">
        <v>2005</v>
      </c>
      <c r="C217" s="72" t="s">
        <v>2049</v>
      </c>
      <c r="D217" s="73" t="s">
        <v>1711</v>
      </c>
      <c r="E217" s="65" t="s">
        <v>2148</v>
      </c>
      <c r="F217" s="276">
        <v>15.309000000000001</v>
      </c>
      <c r="G217" s="90">
        <v>0.1</v>
      </c>
      <c r="H217" s="283">
        <f t="shared" si="12"/>
        <v>13.778100000000002</v>
      </c>
      <c r="I217" s="289">
        <f>H217/Currency!$C$11</f>
        <v>14.17208393334705</v>
      </c>
      <c r="J217" s="81">
        <f>$H217*VLOOKUP($J$6,Currency!$A$3:$G$8,7,0)</f>
        <v>9.06096277785085</v>
      </c>
      <c r="K217" s="118"/>
      <c r="L217" s="395"/>
      <c r="M217" s="395"/>
      <c r="N217" s="395"/>
      <c r="O217" s="395"/>
      <c r="P217" s="395"/>
      <c r="Q217" s="395"/>
    </row>
    <row r="218" spans="1:17" s="117" customFormat="1" ht="25.5" customHeight="1">
      <c r="A218" s="107"/>
      <c r="B218" s="75" t="s">
        <v>2050</v>
      </c>
      <c r="C218" s="72" t="s">
        <v>2051</v>
      </c>
      <c r="D218" s="73" t="s">
        <v>1711</v>
      </c>
      <c r="E218" s="65" t="s">
        <v>2148</v>
      </c>
      <c r="F218" s="276">
        <v>17.881500000000003</v>
      </c>
      <c r="G218" s="90">
        <v>0.1</v>
      </c>
      <c r="H218" s="283">
        <f t="shared" si="12"/>
        <v>16.093350000000004</v>
      </c>
      <c r="I218" s="289">
        <f>H218/Currency!$C$11</f>
        <v>16.55353836659124</v>
      </c>
      <c r="J218" s="81">
        <f>$H218*VLOOKUP($J$6,Currency!$A$3:$G$8,7,0)</f>
        <v>10.583552545048011</v>
      </c>
      <c r="K218" s="118"/>
      <c r="L218" s="395"/>
      <c r="M218" s="395"/>
      <c r="N218" s="395"/>
      <c r="O218" s="395"/>
      <c r="P218" s="395"/>
      <c r="Q218" s="395"/>
    </row>
    <row r="219" spans="1:17" s="117" customFormat="1" ht="25.5" customHeight="1">
      <c r="A219" s="107"/>
      <c r="B219" s="75" t="s">
        <v>2052</v>
      </c>
      <c r="C219" s="72" t="s">
        <v>371</v>
      </c>
      <c r="D219" s="73" t="s">
        <v>1711</v>
      </c>
      <c r="E219" s="65" t="s">
        <v>2148</v>
      </c>
      <c r="F219" s="276">
        <v>10.689</v>
      </c>
      <c r="G219" s="90">
        <v>0.1</v>
      </c>
      <c r="H219" s="283">
        <f t="shared" si="12"/>
        <v>9.6201</v>
      </c>
      <c r="I219" s="289">
        <f>H219/Currency!$C$11</f>
        <v>9.895186175684017</v>
      </c>
      <c r="J219" s="81">
        <f>$H219*VLOOKUP($J$6,Currency!$A$3:$G$8,7,0)</f>
        <v>6.326515849006972</v>
      </c>
      <c r="K219" s="118"/>
      <c r="L219" s="395"/>
      <c r="M219" s="395"/>
      <c r="N219" s="395"/>
      <c r="O219" s="395"/>
      <c r="P219" s="395"/>
      <c r="Q219" s="395"/>
    </row>
    <row r="220" spans="1:17" s="117" customFormat="1" ht="25.5" customHeight="1">
      <c r="A220" s="107"/>
      <c r="B220" s="75" t="s">
        <v>372</v>
      </c>
      <c r="C220" s="72" t="s">
        <v>373</v>
      </c>
      <c r="D220" s="73" t="s">
        <v>1711</v>
      </c>
      <c r="E220" s="65" t="s">
        <v>2148</v>
      </c>
      <c r="F220" s="276">
        <v>2.7615</v>
      </c>
      <c r="G220" s="90">
        <v>0.1</v>
      </c>
      <c r="H220" s="283">
        <f t="shared" si="12"/>
        <v>2.48535</v>
      </c>
      <c r="I220" s="289">
        <f>H220/Currency!$C$11</f>
        <v>2.5564184324213124</v>
      </c>
      <c r="J220" s="81">
        <f>$H220*VLOOKUP($J$6,Currency!$A$3:$G$8,7,0)</f>
        <v>1.6344535051953177</v>
      </c>
      <c r="K220" s="118"/>
      <c r="L220" s="395"/>
      <c r="M220" s="395"/>
      <c r="N220" s="395"/>
      <c r="O220" s="395"/>
      <c r="P220" s="395"/>
      <c r="Q220" s="395"/>
    </row>
    <row r="221" spans="1:17" s="117" customFormat="1" ht="25.5" customHeight="1">
      <c r="A221" s="107"/>
      <c r="B221" s="75" t="s">
        <v>374</v>
      </c>
      <c r="C221" s="72" t="s">
        <v>375</v>
      </c>
      <c r="D221" s="73" t="s">
        <v>1711</v>
      </c>
      <c r="E221" s="65" t="s">
        <v>2148</v>
      </c>
      <c r="F221" s="276">
        <v>67.47300000000001</v>
      </c>
      <c r="G221" s="90">
        <v>0.1</v>
      </c>
      <c r="H221" s="283">
        <f t="shared" si="12"/>
        <v>60.72570000000001</v>
      </c>
      <c r="I221" s="289">
        <f>H221/Currency!$C$11</f>
        <v>62.462147706233296</v>
      </c>
      <c r="J221" s="81">
        <f>$H221*VLOOKUP($J$6,Currency!$A$3:$G$8,7,0)</f>
        <v>39.935354465342634</v>
      </c>
      <c r="K221" s="118"/>
      <c r="L221" s="395"/>
      <c r="M221" s="395"/>
      <c r="N221" s="395"/>
      <c r="O221" s="395"/>
      <c r="P221" s="395"/>
      <c r="Q221" s="395"/>
    </row>
    <row r="222" spans="1:17" s="117" customFormat="1" ht="25.5" customHeight="1">
      <c r="A222" s="107"/>
      <c r="B222" s="75">
        <v>6700081</v>
      </c>
      <c r="C222" s="106" t="s">
        <v>376</v>
      </c>
      <c r="D222" s="73" t="s">
        <v>1711</v>
      </c>
      <c r="E222" s="65" t="s">
        <v>2148</v>
      </c>
      <c r="F222" s="276">
        <v>54.8625</v>
      </c>
      <c r="G222" s="103">
        <v>0.1</v>
      </c>
      <c r="H222" s="283">
        <f t="shared" si="12"/>
        <v>49.37625</v>
      </c>
      <c r="I222" s="289">
        <f>H222/Currency!$C$11</f>
        <v>50.78816087224851</v>
      </c>
      <c r="J222" s="81">
        <f>$H222*VLOOKUP($J$6,Currency!$A$3:$G$8,7,0)</f>
        <v>32.471557280021045</v>
      </c>
      <c r="L222" s="395"/>
      <c r="M222" s="395"/>
      <c r="N222" s="395"/>
      <c r="O222" s="395"/>
      <c r="P222" s="395"/>
      <c r="Q222" s="395"/>
    </row>
    <row r="223" spans="1:17" s="117" customFormat="1" ht="25.5" customHeight="1">
      <c r="A223" s="107"/>
      <c r="B223" s="75">
        <v>6700082</v>
      </c>
      <c r="C223" s="106" t="s">
        <v>1163</v>
      </c>
      <c r="D223" s="73" t="s">
        <v>1711</v>
      </c>
      <c r="E223" s="65" t="s">
        <v>2148</v>
      </c>
      <c r="F223" s="276">
        <v>33.316500000000005</v>
      </c>
      <c r="G223" s="103">
        <v>0.1</v>
      </c>
      <c r="H223" s="283">
        <f t="shared" si="12"/>
        <v>29.984850000000005</v>
      </c>
      <c r="I223" s="289">
        <f>H223/Currency!$C$11</f>
        <v>30.842264966056373</v>
      </c>
      <c r="J223" s="81">
        <f>$H223*VLOOKUP($J$6,Currency!$A$3:$G$8,7,0)</f>
        <v>19.719091148230966</v>
      </c>
      <c r="L223" s="395"/>
      <c r="M223" s="395"/>
      <c r="N223" s="395"/>
      <c r="O223" s="395"/>
      <c r="P223" s="395"/>
      <c r="Q223" s="395"/>
    </row>
    <row r="224" spans="1:17" s="117" customFormat="1" ht="25.5" customHeight="1">
      <c r="A224" s="107"/>
      <c r="B224" s="75">
        <v>6700083</v>
      </c>
      <c r="C224" s="106" t="s">
        <v>956</v>
      </c>
      <c r="D224" s="73" t="s">
        <v>1711</v>
      </c>
      <c r="E224" s="65" t="s">
        <v>2148</v>
      </c>
      <c r="F224" s="276">
        <v>57.939</v>
      </c>
      <c r="G224" s="103">
        <v>0.1</v>
      </c>
      <c r="H224" s="283">
        <f t="shared" si="12"/>
        <v>52.1451</v>
      </c>
      <c r="I224" s="289">
        <f>H224/Currency!$C$11</f>
        <v>53.63618596996503</v>
      </c>
      <c r="J224" s="81">
        <f>$H224*VLOOKUP($J$6,Currency!$A$3:$G$8,7,0)</f>
        <v>34.29245034854662</v>
      </c>
      <c r="L224" s="395"/>
      <c r="M224" s="395"/>
      <c r="N224" s="395"/>
      <c r="O224" s="395"/>
      <c r="P224" s="395"/>
      <c r="Q224" s="395"/>
    </row>
    <row r="225" spans="1:17" s="117" customFormat="1" ht="25.5" customHeight="1">
      <c r="A225" s="107"/>
      <c r="B225" s="75">
        <v>6700084</v>
      </c>
      <c r="C225" s="106" t="s">
        <v>1164</v>
      </c>
      <c r="D225" s="73" t="s">
        <v>1711</v>
      </c>
      <c r="E225" s="65" t="s">
        <v>2148</v>
      </c>
      <c r="F225" s="276">
        <v>44.184</v>
      </c>
      <c r="G225" s="103">
        <v>0.1</v>
      </c>
      <c r="H225" s="283">
        <f t="shared" si="12"/>
        <v>39.7656</v>
      </c>
      <c r="I225" s="289">
        <f>H225/Currency!$C$11</f>
        <v>40.902694918741</v>
      </c>
      <c r="J225" s="81">
        <f>$H225*VLOOKUP($J$6,Currency!$A$3:$G$8,7,0)</f>
        <v>26.151256083125084</v>
      </c>
      <c r="L225" s="395"/>
      <c r="M225" s="395"/>
      <c r="N225" s="395"/>
      <c r="O225" s="395"/>
      <c r="P225" s="395"/>
      <c r="Q225" s="395"/>
    </row>
    <row r="226" spans="1:17" s="117" customFormat="1" ht="25.5" customHeight="1">
      <c r="A226" s="107"/>
      <c r="B226" s="75">
        <v>6700086</v>
      </c>
      <c r="C226" s="106" t="s">
        <v>1165</v>
      </c>
      <c r="D226" s="73" t="s">
        <v>1711</v>
      </c>
      <c r="E226" s="65" t="s">
        <v>2148</v>
      </c>
      <c r="F226" s="276">
        <v>38.98650000000001</v>
      </c>
      <c r="G226" s="103">
        <v>0.1</v>
      </c>
      <c r="H226" s="283">
        <f t="shared" si="12"/>
        <v>35.08785000000001</v>
      </c>
      <c r="I226" s="289">
        <f>H226/Currency!$C$11</f>
        <v>36.0911849413701</v>
      </c>
      <c r="J226" s="81">
        <f>$H226*VLOOKUP($J$6,Currency!$A$3:$G$8,7,0)</f>
        <v>23.075003288175726</v>
      </c>
      <c r="L226" s="395"/>
      <c r="M226" s="395"/>
      <c r="N226" s="395"/>
      <c r="O226" s="395"/>
      <c r="P226" s="395"/>
      <c r="Q226" s="395"/>
    </row>
    <row r="227" spans="1:17" s="117" customFormat="1" ht="25.5" customHeight="1">
      <c r="A227" s="107"/>
      <c r="B227" s="75">
        <v>6700087</v>
      </c>
      <c r="C227" s="106" t="s">
        <v>2600</v>
      </c>
      <c r="D227" s="73" t="s">
        <v>1711</v>
      </c>
      <c r="E227" s="65" t="s">
        <v>2148</v>
      </c>
      <c r="F227" s="276">
        <v>27.331500000000002</v>
      </c>
      <c r="G227" s="103">
        <v>0.1</v>
      </c>
      <c r="H227" s="283">
        <f t="shared" si="12"/>
        <v>24.598350000000003</v>
      </c>
      <c r="I227" s="289">
        <f>H227/Currency!$C$11</f>
        <v>25.301738325447445</v>
      </c>
      <c r="J227" s="81">
        <f>$H227*VLOOKUP($J$6,Currency!$A$3:$G$8,7,0)</f>
        <v>16.176739444955942</v>
      </c>
      <c r="L227" s="395"/>
      <c r="M227" s="395"/>
      <c r="N227" s="395"/>
      <c r="O227" s="395"/>
      <c r="P227" s="395"/>
      <c r="Q227" s="395"/>
    </row>
    <row r="228" spans="1:17" s="117" customFormat="1" ht="25.5" customHeight="1">
      <c r="A228" s="107"/>
      <c r="B228" s="75">
        <v>9990012</v>
      </c>
      <c r="C228" s="106" t="s">
        <v>2601</v>
      </c>
      <c r="D228" s="73" t="s">
        <v>1711</v>
      </c>
      <c r="E228" s="65" t="s">
        <v>2148</v>
      </c>
      <c r="F228" s="276">
        <v>4.9875</v>
      </c>
      <c r="G228" s="103">
        <v>0.1</v>
      </c>
      <c r="H228" s="283">
        <f t="shared" si="12"/>
        <v>4.48875</v>
      </c>
      <c r="I228" s="289">
        <f>H228/Currency!$C$11</f>
        <v>4.617105533840773</v>
      </c>
      <c r="J228" s="81">
        <f>$H228*VLOOKUP($J$6,Currency!$A$3:$G$8,7,0)</f>
        <v>2.9519597527291856</v>
      </c>
      <c r="L228" s="395"/>
      <c r="M228" s="395"/>
      <c r="N228" s="395"/>
      <c r="O228" s="395"/>
      <c r="P228" s="395"/>
      <c r="Q228" s="395"/>
    </row>
    <row r="229" spans="1:17" s="117" customFormat="1" ht="25.5" customHeight="1">
      <c r="A229" s="107"/>
      <c r="B229" s="75"/>
      <c r="C229" s="106"/>
      <c r="D229" s="73"/>
      <c r="E229" s="65" t="s">
        <v>479</v>
      </c>
      <c r="F229" s="276"/>
      <c r="G229" s="103"/>
      <c r="H229" s="283"/>
      <c r="I229" s="289">
        <f>H229/Currency!$C$11</f>
        <v>0</v>
      </c>
      <c r="J229" s="81">
        <f>$H229*VLOOKUP($J$6,Currency!$A$3:$G$8,7,0)</f>
        <v>0</v>
      </c>
      <c r="L229" s="395"/>
      <c r="M229" s="395"/>
      <c r="N229" s="395"/>
      <c r="O229" s="395"/>
      <c r="P229" s="395"/>
      <c r="Q229" s="395"/>
    </row>
    <row r="230" spans="1:17" s="117" customFormat="1" ht="40.5">
      <c r="A230" s="107"/>
      <c r="B230" s="75"/>
      <c r="C230" s="100" t="s">
        <v>1119</v>
      </c>
      <c r="D230" s="122"/>
      <c r="E230" s="65" t="s">
        <v>479</v>
      </c>
      <c r="F230" s="276"/>
      <c r="G230" s="123"/>
      <c r="H230" s="284"/>
      <c r="I230" s="289">
        <f>H230/Currency!$C$11</f>
        <v>0</v>
      </c>
      <c r="J230" s="81">
        <f>$H230*VLOOKUP($J$6,Currency!$A$3:$G$8,7,0)</f>
        <v>0</v>
      </c>
      <c r="L230" s="395"/>
      <c r="M230" s="395"/>
      <c r="N230" s="395"/>
      <c r="O230" s="395"/>
      <c r="P230" s="395"/>
      <c r="Q230" s="395"/>
    </row>
    <row r="231" spans="1:17" s="117" customFormat="1" ht="25.5" customHeight="1">
      <c r="A231" s="107"/>
      <c r="B231" s="75">
        <v>9380520</v>
      </c>
      <c r="C231" s="67" t="s">
        <v>1978</v>
      </c>
      <c r="D231" s="73" t="s">
        <v>1711</v>
      </c>
      <c r="E231" s="65" t="s">
        <v>2148</v>
      </c>
      <c r="F231" s="276">
        <v>52.5</v>
      </c>
      <c r="G231" s="103">
        <v>0.1</v>
      </c>
      <c r="H231" s="283">
        <f>F231*(1-G231)</f>
        <v>47.25</v>
      </c>
      <c r="I231" s="289">
        <f>H231/Currency!$C$11</f>
        <v>48.60111088253446</v>
      </c>
      <c r="J231" s="81">
        <f>$H231*VLOOKUP($J$6,Currency!$A$3:$G$8,7,0)</f>
        <v>31.07326055504406</v>
      </c>
      <c r="L231" s="395"/>
      <c r="M231" s="395"/>
      <c r="N231" s="395"/>
      <c r="O231" s="395"/>
      <c r="P231" s="395"/>
      <c r="Q231" s="395"/>
    </row>
    <row r="232" spans="1:17" s="117" customFormat="1" ht="25.5" customHeight="1">
      <c r="A232" s="107"/>
      <c r="B232" s="75">
        <v>9380521</v>
      </c>
      <c r="C232" s="67" t="s">
        <v>380</v>
      </c>
      <c r="D232" s="73" t="s">
        <v>1711</v>
      </c>
      <c r="E232" s="65" t="s">
        <v>2148</v>
      </c>
      <c r="F232" s="276">
        <v>52.5</v>
      </c>
      <c r="G232" s="103">
        <v>0.1</v>
      </c>
      <c r="H232" s="283">
        <f>F232*(1-G232)</f>
        <v>47.25</v>
      </c>
      <c r="I232" s="289">
        <f>H232/Currency!$C$11</f>
        <v>48.60111088253446</v>
      </c>
      <c r="J232" s="81">
        <f>$H232*VLOOKUP($J$6,Currency!$A$3:$G$8,7,0)</f>
        <v>31.07326055504406</v>
      </c>
      <c r="L232" s="395"/>
      <c r="M232" s="395"/>
      <c r="N232" s="395"/>
      <c r="O232" s="395"/>
      <c r="P232" s="395"/>
      <c r="Q232" s="395"/>
    </row>
    <row r="233" spans="1:17" s="117" customFormat="1" ht="25.5" customHeight="1">
      <c r="A233" s="107"/>
      <c r="B233" s="75">
        <v>9380522</v>
      </c>
      <c r="C233" s="67" t="s">
        <v>381</v>
      </c>
      <c r="D233" s="73" t="s">
        <v>1711</v>
      </c>
      <c r="E233" s="65" t="s">
        <v>2148</v>
      </c>
      <c r="F233" s="276">
        <v>52.5</v>
      </c>
      <c r="G233" s="103">
        <v>0.1</v>
      </c>
      <c r="H233" s="283">
        <f>F233*(1-G233)</f>
        <v>47.25</v>
      </c>
      <c r="I233" s="289">
        <f>H233/Currency!$C$11</f>
        <v>48.60111088253446</v>
      </c>
      <c r="J233" s="81">
        <f>$H233*VLOOKUP($J$6,Currency!$A$3:$G$8,7,0)</f>
        <v>31.07326055504406</v>
      </c>
      <c r="L233" s="395"/>
      <c r="M233" s="395"/>
      <c r="N233" s="395"/>
      <c r="O233" s="395"/>
      <c r="P233" s="395"/>
      <c r="Q233" s="395"/>
    </row>
    <row r="234" spans="1:17" s="117" customFormat="1" ht="25.5" customHeight="1">
      <c r="A234" s="107"/>
      <c r="B234" s="75"/>
      <c r="C234" s="89"/>
      <c r="D234" s="73"/>
      <c r="E234" s="65" t="s">
        <v>479</v>
      </c>
      <c r="F234" s="276"/>
      <c r="G234" s="103"/>
      <c r="H234" s="283"/>
      <c r="I234" s="289">
        <f>H234/Currency!$C$11</f>
        <v>0</v>
      </c>
      <c r="J234" s="81">
        <f>$H234*VLOOKUP($J$6,Currency!$A$3:$G$8,7,0)</f>
        <v>0</v>
      </c>
      <c r="L234" s="395"/>
      <c r="M234" s="395"/>
      <c r="N234" s="395"/>
      <c r="O234" s="395"/>
      <c r="P234" s="395"/>
      <c r="Q234" s="395"/>
    </row>
    <row r="235" spans="1:17" s="117" customFormat="1" ht="25.5" customHeight="1">
      <c r="A235" s="107"/>
      <c r="B235" s="75"/>
      <c r="C235" s="100" t="s">
        <v>1120</v>
      </c>
      <c r="D235" s="122"/>
      <c r="E235" s="65" t="s">
        <v>479</v>
      </c>
      <c r="F235" s="276"/>
      <c r="G235" s="123"/>
      <c r="H235" s="284"/>
      <c r="I235" s="289">
        <f>H235/Currency!$C$11</f>
        <v>0</v>
      </c>
      <c r="J235" s="81">
        <f>$H235*VLOOKUP($J$6,Currency!$A$3:$G$8,7,0)</f>
        <v>0</v>
      </c>
      <c r="L235" s="395"/>
      <c r="M235" s="395"/>
      <c r="N235" s="395"/>
      <c r="O235" s="395"/>
      <c r="P235" s="395"/>
      <c r="Q235" s="395"/>
    </row>
    <row r="236" spans="1:17" s="117" customFormat="1" ht="25.5" customHeight="1">
      <c r="A236" s="107"/>
      <c r="B236" s="75"/>
      <c r="C236" s="121" t="s">
        <v>2499</v>
      </c>
      <c r="D236" s="73"/>
      <c r="E236" s="65" t="s">
        <v>479</v>
      </c>
      <c r="F236" s="276"/>
      <c r="G236" s="103"/>
      <c r="H236" s="283"/>
      <c r="I236" s="289">
        <f>H236/Currency!$C$11</f>
        <v>0</v>
      </c>
      <c r="J236" s="81">
        <f>$H236*VLOOKUP($J$6,Currency!$A$3:$G$8,7,0)</f>
        <v>0</v>
      </c>
      <c r="L236" s="395"/>
      <c r="M236" s="395"/>
      <c r="N236" s="395"/>
      <c r="O236" s="395"/>
      <c r="P236" s="395"/>
      <c r="Q236" s="395"/>
    </row>
    <row r="237" spans="1:17" s="117" customFormat="1" ht="25.5" customHeight="1">
      <c r="A237" s="107"/>
      <c r="B237" s="75">
        <v>9380120</v>
      </c>
      <c r="C237" s="104" t="s">
        <v>2650</v>
      </c>
      <c r="D237" s="73" t="s">
        <v>1711</v>
      </c>
      <c r="E237" s="65" t="s">
        <v>2148</v>
      </c>
      <c r="F237" s="276">
        <v>58.67</v>
      </c>
      <c r="G237" s="103">
        <v>0.1</v>
      </c>
      <c r="H237" s="283">
        <f aca="true" t="shared" si="13" ref="H237:H243">F237*(1-G237)</f>
        <v>52.803000000000004</v>
      </c>
      <c r="I237" s="289">
        <f>H237/Currency!$C$11</f>
        <v>54.31289858053899</v>
      </c>
      <c r="J237" s="81">
        <f>$H237*VLOOKUP($J$6,Currency!$A$3:$G$8,7,0)</f>
        <v>34.725108509798766</v>
      </c>
      <c r="L237" s="395"/>
      <c r="M237" s="395"/>
      <c r="N237" s="395"/>
      <c r="O237" s="395"/>
      <c r="P237" s="395"/>
      <c r="Q237" s="395"/>
    </row>
    <row r="238" spans="1:17" s="117" customFormat="1" ht="25.5" customHeight="1">
      <c r="A238" s="107"/>
      <c r="B238" s="75">
        <v>9380121</v>
      </c>
      <c r="C238" s="104" t="s">
        <v>2651</v>
      </c>
      <c r="D238" s="73" t="s">
        <v>1711</v>
      </c>
      <c r="E238" s="65" t="s">
        <v>2148</v>
      </c>
      <c r="F238" s="276">
        <v>68.28</v>
      </c>
      <c r="G238" s="103">
        <v>0.1</v>
      </c>
      <c r="H238" s="283">
        <f t="shared" si="13"/>
        <v>61.452000000000005</v>
      </c>
      <c r="I238" s="289">
        <f>H238/Currency!$C$11</f>
        <v>63.20921621065625</v>
      </c>
      <c r="J238" s="81">
        <f>$H238*VLOOKUP($J$6,Currency!$A$3:$G$8,7,0)</f>
        <v>40.41299487044588</v>
      </c>
      <c r="L238" s="395"/>
      <c r="M238" s="395"/>
      <c r="N238" s="395"/>
      <c r="O238" s="395"/>
      <c r="P238" s="395"/>
      <c r="Q238" s="395"/>
    </row>
    <row r="239" spans="1:17" s="117" customFormat="1" ht="25.5" customHeight="1">
      <c r="A239" s="107"/>
      <c r="B239" s="75">
        <v>9380122</v>
      </c>
      <c r="C239" s="104" t="s">
        <v>2652</v>
      </c>
      <c r="D239" s="73" t="s">
        <v>1711</v>
      </c>
      <c r="E239" s="65" t="s">
        <v>2148</v>
      </c>
      <c r="F239" s="276">
        <v>51.4</v>
      </c>
      <c r="G239" s="103">
        <v>0.1</v>
      </c>
      <c r="H239" s="283">
        <f t="shared" si="13"/>
        <v>46.26</v>
      </c>
      <c r="I239" s="289">
        <f>H239/Currency!$C$11</f>
        <v>47.58280189261469</v>
      </c>
      <c r="J239" s="81">
        <f>$H239*VLOOKUP($J$6,Currency!$A$3:$G$8,7,0)</f>
        <v>30.422201762462183</v>
      </c>
      <c r="L239" s="395"/>
      <c r="M239" s="395"/>
      <c r="N239" s="395"/>
      <c r="O239" s="395"/>
      <c r="P239" s="395"/>
      <c r="Q239" s="395"/>
    </row>
    <row r="240" spans="1:17" s="117" customFormat="1" ht="25.5" customHeight="1">
      <c r="A240" s="107"/>
      <c r="B240" s="75">
        <v>9380124</v>
      </c>
      <c r="C240" s="104" t="s">
        <v>2653</v>
      </c>
      <c r="D240" s="73" t="s">
        <v>1711</v>
      </c>
      <c r="E240" s="65" t="s">
        <v>2148</v>
      </c>
      <c r="F240" s="276">
        <v>58.46</v>
      </c>
      <c r="G240" s="103">
        <v>0.1</v>
      </c>
      <c r="H240" s="283">
        <f t="shared" si="13"/>
        <v>52.614000000000004</v>
      </c>
      <c r="I240" s="289">
        <f>H240/Currency!$C$11</f>
        <v>54.11849413700885</v>
      </c>
      <c r="J240" s="81">
        <f>$H240*VLOOKUP($J$6,Currency!$A$3:$G$8,7,0)</f>
        <v>34.60081546757859</v>
      </c>
      <c r="L240" s="395"/>
      <c r="M240" s="395"/>
      <c r="N240" s="395"/>
      <c r="O240" s="395"/>
      <c r="P240" s="395"/>
      <c r="Q240" s="395"/>
    </row>
    <row r="241" spans="1:17" s="117" customFormat="1" ht="25.5" customHeight="1">
      <c r="A241" s="107"/>
      <c r="B241" s="75"/>
      <c r="C241" s="121" t="s">
        <v>2654</v>
      </c>
      <c r="D241" s="73" t="s">
        <v>479</v>
      </c>
      <c r="E241" s="65" t="s">
        <v>479</v>
      </c>
      <c r="F241" s="276">
        <v>0</v>
      </c>
      <c r="G241" s="103">
        <v>0</v>
      </c>
      <c r="H241" s="283">
        <f t="shared" si="13"/>
        <v>0</v>
      </c>
      <c r="I241" s="289">
        <f>H241/Currency!$C$11</f>
        <v>0</v>
      </c>
      <c r="J241" s="81">
        <f>$H241*VLOOKUP($J$6,Currency!$A$3:$G$8,7,0)</f>
        <v>0</v>
      </c>
      <c r="L241" s="395"/>
      <c r="M241" s="395"/>
      <c r="N241" s="395"/>
      <c r="O241" s="395"/>
      <c r="P241" s="395"/>
      <c r="Q241" s="395"/>
    </row>
    <row r="242" spans="1:17" s="117" customFormat="1" ht="25.5" customHeight="1">
      <c r="A242" s="107"/>
      <c r="B242" s="75">
        <v>9380132</v>
      </c>
      <c r="C242" s="106" t="s">
        <v>2263</v>
      </c>
      <c r="D242" s="73" t="s">
        <v>1711</v>
      </c>
      <c r="E242" s="65" t="s">
        <v>2148</v>
      </c>
      <c r="F242" s="276">
        <v>102.95</v>
      </c>
      <c r="G242" s="103">
        <v>0.1</v>
      </c>
      <c r="H242" s="283">
        <f t="shared" si="13"/>
        <v>92.655</v>
      </c>
      <c r="I242" s="289">
        <f>H242/Currency!$C$11</f>
        <v>95.30446410203662</v>
      </c>
      <c r="J242" s="81">
        <f>$H242*VLOOKUP($J$6,Currency!$A$3:$G$8,7,0)</f>
        <v>60.93318426936736</v>
      </c>
      <c r="L242" s="395"/>
      <c r="M242" s="395"/>
      <c r="N242" s="395"/>
      <c r="O242" s="395"/>
      <c r="P242" s="395"/>
      <c r="Q242" s="395"/>
    </row>
    <row r="243" spans="1:17" s="117" customFormat="1" ht="25.5" customHeight="1">
      <c r="A243" s="107"/>
      <c r="B243" s="75">
        <v>9380133</v>
      </c>
      <c r="C243" s="106" t="s">
        <v>2264</v>
      </c>
      <c r="D243" s="73" t="s">
        <v>1711</v>
      </c>
      <c r="E243" s="65" t="s">
        <v>2148</v>
      </c>
      <c r="F243" s="276">
        <v>149.97</v>
      </c>
      <c r="G243" s="103">
        <v>0.1</v>
      </c>
      <c r="H243" s="283">
        <f t="shared" si="13"/>
        <v>134.973</v>
      </c>
      <c r="I243" s="289">
        <f>H243/Currency!$C$11</f>
        <v>138.83254474387988</v>
      </c>
      <c r="J243" s="81">
        <f>$H243*VLOOKUP($J$6,Currency!$A$3:$G$8,7,0)</f>
        <v>88.76298829409444</v>
      </c>
      <c r="L243" s="395"/>
      <c r="M243" s="395"/>
      <c r="N243" s="395"/>
      <c r="O243" s="395"/>
      <c r="P243" s="395"/>
      <c r="Q243" s="395"/>
    </row>
    <row r="244" spans="1:17" s="117" customFormat="1" ht="25.5" customHeight="1">
      <c r="A244" s="107"/>
      <c r="B244" s="75"/>
      <c r="C244" s="100" t="s">
        <v>2265</v>
      </c>
      <c r="D244" s="73"/>
      <c r="E244" s="65" t="s">
        <v>479</v>
      </c>
      <c r="F244" s="276"/>
      <c r="G244" s="103"/>
      <c r="H244" s="283"/>
      <c r="I244" s="289">
        <f>H244/Currency!$C$11</f>
        <v>0</v>
      </c>
      <c r="J244" s="81">
        <f>$H244*VLOOKUP($J$6,Currency!$A$3:$G$8,7,0)</f>
        <v>0</v>
      </c>
      <c r="L244" s="395"/>
      <c r="M244" s="395"/>
      <c r="N244" s="395"/>
      <c r="O244" s="395"/>
      <c r="P244" s="395"/>
      <c r="Q244" s="395"/>
    </row>
    <row r="245" spans="1:17" s="117" customFormat="1" ht="25.5" customHeight="1">
      <c r="A245" s="107"/>
      <c r="B245" s="75" t="s">
        <v>1960</v>
      </c>
      <c r="C245" s="72" t="s">
        <v>1743</v>
      </c>
      <c r="D245" s="73" t="s">
        <v>1711</v>
      </c>
      <c r="E245" s="65" t="s">
        <v>2148</v>
      </c>
      <c r="F245" s="276">
        <v>0.861</v>
      </c>
      <c r="G245" s="90">
        <v>0.1</v>
      </c>
      <c r="H245" s="283">
        <f>F245*(1-G245)</f>
        <v>0.7749</v>
      </c>
      <c r="I245" s="289">
        <f>H245/Currency!$C$11</f>
        <v>0.7970582184735652</v>
      </c>
      <c r="J245" s="81">
        <f>$H245*VLOOKUP($J$6,Currency!$A$3:$G$8,7,0)</f>
        <v>0.5096014731027226</v>
      </c>
      <c r="K245" s="118"/>
      <c r="L245" s="395"/>
      <c r="M245" s="395"/>
      <c r="N245" s="395"/>
      <c r="O245" s="395"/>
      <c r="P245" s="395"/>
      <c r="Q245" s="395"/>
    </row>
    <row r="246" spans="1:17" s="117" customFormat="1" ht="25.5" customHeight="1">
      <c r="A246" s="107"/>
      <c r="B246" s="75" t="s">
        <v>1744</v>
      </c>
      <c r="C246" s="72" t="s">
        <v>2006</v>
      </c>
      <c r="D246" s="73" t="s">
        <v>1711</v>
      </c>
      <c r="E246" s="65" t="s">
        <v>2148</v>
      </c>
      <c r="F246" s="276">
        <v>0.35700000000000004</v>
      </c>
      <c r="G246" s="90">
        <v>0.1</v>
      </c>
      <c r="H246" s="283">
        <f>F246*(1-G246)</f>
        <v>0.32130000000000003</v>
      </c>
      <c r="I246" s="289">
        <f>H246/Currency!$C$11</f>
        <v>0.33048755400123436</v>
      </c>
      <c r="J246" s="81">
        <f>$H246*VLOOKUP($J$6,Currency!$A$3:$G$8,7,0)</f>
        <v>0.21129817177429963</v>
      </c>
      <c r="K246" s="118"/>
      <c r="L246" s="395"/>
      <c r="M246" s="395"/>
      <c r="N246" s="395"/>
      <c r="O246" s="395"/>
      <c r="P246" s="395"/>
      <c r="Q246" s="395"/>
    </row>
    <row r="247" spans="1:17" s="117" customFormat="1" ht="25.5" customHeight="1">
      <c r="A247" s="107"/>
      <c r="B247" s="75" t="s">
        <v>2007</v>
      </c>
      <c r="C247" s="72" t="s">
        <v>1575</v>
      </c>
      <c r="D247" s="73" t="s">
        <v>1711</v>
      </c>
      <c r="E247" s="65" t="s">
        <v>2148</v>
      </c>
      <c r="F247" s="276">
        <v>77.5845</v>
      </c>
      <c r="G247" s="90">
        <v>0.1</v>
      </c>
      <c r="H247" s="283">
        <f>F247*(1-G247)</f>
        <v>69.82605000000001</v>
      </c>
      <c r="I247" s="289">
        <f>H247/Currency!$C$11</f>
        <v>71.82272166220943</v>
      </c>
      <c r="J247" s="81">
        <f>$H247*VLOOKUP($J$6,Currency!$A$3:$G$8,7,0)</f>
        <v>45.92006444824412</v>
      </c>
      <c r="K247" s="118"/>
      <c r="L247" s="395"/>
      <c r="M247" s="395"/>
      <c r="N247" s="395"/>
      <c r="O247" s="395"/>
      <c r="P247" s="395"/>
      <c r="Q247" s="395"/>
    </row>
  </sheetData>
  <mergeCells count="1">
    <mergeCell ref="L2:Q2"/>
  </mergeCells>
  <printOptions/>
  <pageMargins left="0.17" right="0.16" top="0.24" bottom="0.45" header="0.2" footer="0.16"/>
  <pageSetup fitToHeight="0" fitToWidth="1" horizontalDpi="1200" verticalDpi="1200" orientation="landscape" paperSize="9" scale="91" r:id="rId2"/>
  <headerFooter alignWithMargins="0">
    <oddFooter>&amp;L&amp;8Sept 2002 Wiring Pricefile&amp;C&amp;8&amp;P of &amp;N&amp;R&amp;8Enterasys Networks Proprietary Information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347"/>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9.140625" defaultRowHeight="15" customHeight="1"/>
  <cols>
    <col min="1" max="1" width="6.8515625" style="88" customWidth="1"/>
    <col min="2" max="2" width="19.8515625" style="75" customWidth="1"/>
    <col min="3" max="3" width="76.140625" style="56" customWidth="1"/>
    <col min="4" max="4" width="7.57421875" style="95" customWidth="1"/>
    <col min="5" max="5" width="7.8515625" style="107" customWidth="1"/>
    <col min="6" max="6" width="10.140625" style="295" customWidth="1"/>
    <col min="7" max="7" width="8.7109375" style="228" customWidth="1"/>
    <col min="8" max="8" width="9.00390625" style="302" customWidth="1"/>
    <col min="9" max="9" width="9.421875" style="309" customWidth="1"/>
    <col min="10" max="10" width="13.28125" style="108" customWidth="1"/>
    <col min="11" max="11" width="1.8515625" style="105" customWidth="1"/>
    <col min="12" max="12" width="7.140625" style="56" customWidth="1"/>
    <col min="13" max="13" width="6.8515625" style="56" customWidth="1"/>
    <col min="14" max="14" width="7.140625" style="56" customWidth="1"/>
    <col min="15" max="15" width="6.28125" style="56" customWidth="1"/>
    <col min="16" max="16" width="6.7109375" style="56" customWidth="1"/>
    <col min="17" max="17" width="7.140625" style="56" customWidth="1"/>
    <col min="18" max="22" width="6.7109375" style="56" customWidth="1"/>
    <col min="23" max="16384" width="9.140625" style="56" customWidth="1"/>
  </cols>
  <sheetData>
    <row r="1" spans="3:11" s="32" customFormat="1" ht="34.5" customHeight="1">
      <c r="C1" s="34" t="s">
        <v>1683</v>
      </c>
      <c r="D1" s="34"/>
      <c r="E1" s="35"/>
      <c r="F1" s="291"/>
      <c r="G1" s="223"/>
      <c r="H1" s="296"/>
      <c r="I1" s="303"/>
      <c r="J1" s="35"/>
      <c r="K1" s="37"/>
    </row>
    <row r="2" spans="1:17" s="35" customFormat="1" ht="17.25" customHeight="1">
      <c r="A2" s="85"/>
      <c r="B2" s="33"/>
      <c r="C2" s="187"/>
      <c r="D2" s="38"/>
      <c r="E2" s="39"/>
      <c r="F2" s="291"/>
      <c r="G2" s="224"/>
      <c r="H2" s="297"/>
      <c r="I2" s="304"/>
      <c r="J2" s="41"/>
      <c r="K2" s="37"/>
      <c r="L2" s="403" t="s">
        <v>2188</v>
      </c>
      <c r="M2" s="403"/>
      <c r="N2" s="403"/>
      <c r="O2" s="403"/>
      <c r="P2" s="403"/>
      <c r="Q2" s="403"/>
    </row>
    <row r="3" spans="1:11" s="35" customFormat="1" ht="12.75" customHeight="1">
      <c r="A3" s="85"/>
      <c r="B3" s="43"/>
      <c r="C3" s="44"/>
      <c r="D3" s="45"/>
      <c r="E3" s="39"/>
      <c r="F3" s="291"/>
      <c r="G3" s="224"/>
      <c r="H3" s="297"/>
      <c r="I3" s="304"/>
      <c r="J3" s="41"/>
      <c r="K3" s="37"/>
    </row>
    <row r="4" spans="1:17" s="51" customFormat="1" ht="94.5">
      <c r="A4" s="46" t="s">
        <v>1166</v>
      </c>
      <c r="B4" s="212" t="s">
        <v>1167</v>
      </c>
      <c r="C4" s="47" t="s">
        <v>1168</v>
      </c>
      <c r="D4" s="48" t="s">
        <v>2276</v>
      </c>
      <c r="E4" s="48" t="s">
        <v>814</v>
      </c>
      <c r="F4" s="274" t="s">
        <v>1758</v>
      </c>
      <c r="G4" s="49" t="s">
        <v>1759</v>
      </c>
      <c r="H4" s="298" t="s">
        <v>2167</v>
      </c>
      <c r="I4" s="286" t="s">
        <v>2168</v>
      </c>
      <c r="J4" s="50" t="s">
        <v>80</v>
      </c>
      <c r="K4" s="37"/>
      <c r="L4" s="50" t="s">
        <v>2170</v>
      </c>
      <c r="M4" s="50" t="s">
        <v>2171</v>
      </c>
      <c r="N4" s="50" t="s">
        <v>332</v>
      </c>
      <c r="O4" s="50" t="s">
        <v>1760</v>
      </c>
      <c r="P4" s="50" t="s">
        <v>333</v>
      </c>
      <c r="Q4" s="50" t="s">
        <v>1975</v>
      </c>
    </row>
    <row r="5" spans="1:11" s="51" customFormat="1" ht="15" customHeight="1">
      <c r="A5" s="78"/>
      <c r="B5" s="33"/>
      <c r="C5" s="35"/>
      <c r="D5" s="38"/>
      <c r="E5" s="35"/>
      <c r="F5" s="291"/>
      <c r="G5" s="223"/>
      <c r="H5" s="296"/>
      <c r="I5" s="305"/>
      <c r="J5" s="52" t="s">
        <v>1976</v>
      </c>
      <c r="K5" s="37"/>
    </row>
    <row r="6" spans="1:11" s="51" customFormat="1" ht="15" customHeight="1">
      <c r="A6" s="78"/>
      <c r="B6" s="33"/>
      <c r="C6" s="35"/>
      <c r="D6" s="38"/>
      <c r="E6" s="35"/>
      <c r="F6" s="292" t="s">
        <v>477</v>
      </c>
      <c r="G6" s="225"/>
      <c r="H6" s="299" t="s">
        <v>477</v>
      </c>
      <c r="I6" s="306" t="s">
        <v>478</v>
      </c>
      <c r="J6" s="54" t="s">
        <v>75</v>
      </c>
      <c r="K6" s="37"/>
    </row>
    <row r="7" spans="1:17" s="51" customFormat="1" ht="20.25">
      <c r="A7" s="78"/>
      <c r="B7" s="33"/>
      <c r="C7" s="58" t="s">
        <v>2027</v>
      </c>
      <c r="D7" s="78"/>
      <c r="E7" s="78"/>
      <c r="F7" s="293"/>
      <c r="G7" s="226"/>
      <c r="H7" s="300"/>
      <c r="I7" s="307"/>
      <c r="J7" s="78"/>
      <c r="K7" s="78"/>
      <c r="L7" s="78"/>
      <c r="M7" s="78"/>
      <c r="N7" s="78"/>
      <c r="O7" s="78"/>
      <c r="P7" s="78"/>
      <c r="Q7" s="78"/>
    </row>
    <row r="8" spans="1:17" s="51" customFormat="1" ht="15.75">
      <c r="A8" s="78"/>
      <c r="B8" s="33"/>
      <c r="C8" s="121" t="s">
        <v>1700</v>
      </c>
      <c r="D8" s="78"/>
      <c r="E8" s="78"/>
      <c r="F8" s="293"/>
      <c r="G8" s="226"/>
      <c r="H8" s="300"/>
      <c r="I8" s="307"/>
      <c r="J8" s="78"/>
      <c r="K8" s="78"/>
      <c r="L8" s="78"/>
      <c r="M8" s="78"/>
      <c r="N8" s="78"/>
      <c r="O8" s="78"/>
      <c r="P8" s="78"/>
      <c r="Q8" s="78"/>
    </row>
    <row r="9" spans="1:17" s="51" customFormat="1" ht="14.25" customHeight="1">
      <c r="A9" s="61" t="str">
        <f>IF(L9="X","C",IF(M9="X","C",IF(N9="X","C",IF(O9="X","C",IF(P9="X","C",IF(Q9="X","C"," "))))))</f>
        <v> </v>
      </c>
      <c r="B9" s="33"/>
      <c r="C9" s="218" t="s">
        <v>1800</v>
      </c>
      <c r="D9" s="128"/>
      <c r="E9" s="98"/>
      <c r="F9" s="294"/>
      <c r="G9" s="227"/>
      <c r="H9" s="283"/>
      <c r="I9" s="289"/>
      <c r="J9" s="70"/>
      <c r="K9" s="64"/>
      <c r="L9" s="65" t="s">
        <v>479</v>
      </c>
      <c r="M9" s="65" t="s">
        <v>479</v>
      </c>
      <c r="N9" s="65" t="s">
        <v>479</v>
      </c>
      <c r="O9" s="65" t="s">
        <v>479</v>
      </c>
      <c r="P9" s="65" t="s">
        <v>479</v>
      </c>
      <c r="Q9" s="65" t="s">
        <v>479</v>
      </c>
    </row>
    <row r="10" spans="1:23" s="51" customFormat="1" ht="25.5">
      <c r="A10" s="61" t="str">
        <f aca="true" t="shared" si="0" ref="A10:A73">IF(L10="X","C",IF(M10="X","C",IF(N10="X","C",IF(O10="X","C",IF(P10="X","C",IF(Q10="X","C"," "))))))</f>
        <v> </v>
      </c>
      <c r="B10" s="33" t="s">
        <v>765</v>
      </c>
      <c r="C10" s="187" t="s">
        <v>1801</v>
      </c>
      <c r="D10" s="128" t="s">
        <v>2845</v>
      </c>
      <c r="E10" s="98" t="s">
        <v>2507</v>
      </c>
      <c r="F10" s="294">
        <v>247.5</v>
      </c>
      <c r="G10" s="227">
        <v>0.3</v>
      </c>
      <c r="H10" s="283">
        <f aca="true" t="shared" si="1" ref="H10:H17">F10*(1-G10)</f>
        <v>173.25</v>
      </c>
      <c r="I10" s="289">
        <f>IF(H10=0," ",H10/Currency!$C$11)</f>
        <v>178.2040732359597</v>
      </c>
      <c r="J10" s="70">
        <f>IF(H10=0," ",$H10*VLOOKUP($J$6,Currency!$A$3:$G$8,7,0))</f>
        <v>113.93528870182823</v>
      </c>
      <c r="K10" s="64"/>
      <c r="L10" s="395" t="s">
        <v>479</v>
      </c>
      <c r="M10" s="395" t="s">
        <v>479</v>
      </c>
      <c r="N10" s="395" t="s">
        <v>479</v>
      </c>
      <c r="O10" s="395" t="s">
        <v>479</v>
      </c>
      <c r="P10" s="395" t="s">
        <v>479</v>
      </c>
      <c r="Q10" s="395" t="s">
        <v>479</v>
      </c>
      <c r="R10" s="390"/>
      <c r="S10" s="390"/>
      <c r="T10" s="390"/>
      <c r="U10" s="390"/>
      <c r="V10" s="390"/>
      <c r="W10" s="390"/>
    </row>
    <row r="11" spans="1:23" s="51" customFormat="1" ht="25.5">
      <c r="A11" s="61"/>
      <c r="B11" s="33" t="s">
        <v>766</v>
      </c>
      <c r="C11" s="187" t="s">
        <v>1741</v>
      </c>
      <c r="D11" s="128" t="s">
        <v>2845</v>
      </c>
      <c r="E11" s="98" t="s">
        <v>2507</v>
      </c>
      <c r="F11" s="294">
        <v>467.5</v>
      </c>
      <c r="G11" s="227">
        <v>0.3</v>
      </c>
      <c r="H11" s="283">
        <f t="shared" si="1"/>
        <v>327.25</v>
      </c>
      <c r="I11" s="289">
        <f>IF(H11=0," ",H11/Currency!$C$11)</f>
        <v>336.6076938901461</v>
      </c>
      <c r="J11" s="70">
        <f>IF(H11=0," ",$H11*VLOOKUP($J$6,Currency!$A$3:$G$8,7,0))</f>
        <v>215.2111008812311</v>
      </c>
      <c r="K11" s="64"/>
      <c r="L11" s="395" t="str">
        <f>IF($F11=0," ",IF(F11+T11=F11,"X"," "))</f>
        <v>X</v>
      </c>
      <c r="M11" s="395" t="str">
        <f>IF($F11=0," ",IF($L11="X"," ",IF(C11=R11," ","X")))</f>
        <v> </v>
      </c>
      <c r="N11" s="395" t="str">
        <f>IF($F11=0," ",IF($L11="X"," ",IF(D11=S11," ","X")))</f>
        <v> </v>
      </c>
      <c r="O11" s="395" t="str">
        <f>IF($F11=0," ",IF($L11="X"," ",IF(F11=T11," ","X")))</f>
        <v> </v>
      </c>
      <c r="P11" s="395" t="str">
        <f>IF($F11=0," ",IF($L11="X"," ",IF(G11=U11," ","X")))</f>
        <v> </v>
      </c>
      <c r="Q11" s="395" t="str">
        <f>IF($F11=0," ",IF($L11="X"," ",IF(H11=V11," ","X")))</f>
        <v> </v>
      </c>
      <c r="R11" s="390"/>
      <c r="S11" s="390"/>
      <c r="T11" s="390"/>
      <c r="U11" s="390"/>
      <c r="V11" s="390"/>
      <c r="W11" s="390"/>
    </row>
    <row r="12" spans="1:22" s="51" customFormat="1" ht="25.5">
      <c r="A12" s="61" t="str">
        <f t="shared" si="0"/>
        <v> </v>
      </c>
      <c r="B12" s="33" t="s">
        <v>767</v>
      </c>
      <c r="C12" s="187" t="s">
        <v>1742</v>
      </c>
      <c r="D12" s="128" t="s">
        <v>2845</v>
      </c>
      <c r="E12" s="98" t="s">
        <v>2507</v>
      </c>
      <c r="F12" s="294">
        <v>687.5</v>
      </c>
      <c r="G12" s="227">
        <v>0.3</v>
      </c>
      <c r="H12" s="283">
        <f t="shared" si="1"/>
        <v>481.24999999999994</v>
      </c>
      <c r="I12" s="289">
        <f>IF(H12=0," ",H12/Currency!$C$11)</f>
        <v>495.01131454433244</v>
      </c>
      <c r="J12" s="70">
        <f>IF(H12=0," ",$H12*VLOOKUP($J$6,Currency!$A$3:$G$8,7,0))</f>
        <v>316.4869130606339</v>
      </c>
      <c r="K12" s="64"/>
      <c r="L12" s="395" t="s">
        <v>479</v>
      </c>
      <c r="M12" s="395" t="s">
        <v>479</v>
      </c>
      <c r="N12" s="395" t="s">
        <v>479</v>
      </c>
      <c r="O12" s="395" t="s">
        <v>479</v>
      </c>
      <c r="P12" s="395" t="s">
        <v>479</v>
      </c>
      <c r="Q12" s="395" t="s">
        <v>479</v>
      </c>
      <c r="R12" s="390"/>
      <c r="S12" s="390"/>
      <c r="T12" s="390"/>
      <c r="U12" s="390"/>
      <c r="V12" s="390"/>
    </row>
    <row r="13" spans="1:22" s="51" customFormat="1" ht="25.5">
      <c r="A13" s="61" t="str">
        <f t="shared" si="0"/>
        <v> </v>
      </c>
      <c r="B13" s="33" t="s">
        <v>768</v>
      </c>
      <c r="C13" s="187" t="s">
        <v>998</v>
      </c>
      <c r="D13" s="128" t="s">
        <v>2845</v>
      </c>
      <c r="E13" s="98" t="s">
        <v>2507</v>
      </c>
      <c r="F13" s="294">
        <v>1072.5</v>
      </c>
      <c r="G13" s="227">
        <v>0.3</v>
      </c>
      <c r="H13" s="283">
        <f t="shared" si="1"/>
        <v>750.75</v>
      </c>
      <c r="I13" s="289">
        <f>IF(H13=0," ",H13/Currency!$C$11)</f>
        <v>772.2176506891586</v>
      </c>
      <c r="J13" s="70">
        <f>IF(H13=0," ",$H13*VLOOKUP($J$6,Currency!$A$3:$G$8,7,0))</f>
        <v>493.719584374589</v>
      </c>
      <c r="K13" s="64"/>
      <c r="L13" s="395" t="s">
        <v>479</v>
      </c>
      <c r="M13" s="395" t="s">
        <v>479</v>
      </c>
      <c r="N13" s="395" t="s">
        <v>479</v>
      </c>
      <c r="O13" s="395" t="s">
        <v>479</v>
      </c>
      <c r="P13" s="395" t="s">
        <v>479</v>
      </c>
      <c r="Q13" s="395" t="s">
        <v>479</v>
      </c>
      <c r="R13" s="390"/>
      <c r="S13" s="390"/>
      <c r="T13" s="390"/>
      <c r="U13" s="390"/>
      <c r="V13" s="390"/>
    </row>
    <row r="14" spans="1:22" s="51" customFormat="1" ht="25.5">
      <c r="A14" s="61" t="str">
        <f t="shared" si="0"/>
        <v> </v>
      </c>
      <c r="B14" s="33" t="s">
        <v>769</v>
      </c>
      <c r="C14" s="187" t="s">
        <v>999</v>
      </c>
      <c r="D14" s="128" t="s">
        <v>2845</v>
      </c>
      <c r="E14" s="98" t="s">
        <v>2507</v>
      </c>
      <c r="F14" s="294">
        <v>1368</v>
      </c>
      <c r="G14" s="227">
        <v>0.3</v>
      </c>
      <c r="H14" s="283">
        <f t="shared" si="1"/>
        <v>957.5999999999999</v>
      </c>
      <c r="I14" s="289">
        <f>IF(H14=0," ",H14/Currency!$C$11)</f>
        <v>984.9825138860316</v>
      </c>
      <c r="J14" s="70">
        <f>IF(H14=0," ",$H14*VLOOKUP($J$6,Currency!$A$3:$G$8,7,0))</f>
        <v>629.7514139155596</v>
      </c>
      <c r="K14" s="64"/>
      <c r="L14" s="395" t="s">
        <v>479</v>
      </c>
      <c r="M14" s="395" t="s">
        <v>479</v>
      </c>
      <c r="N14" s="395" t="s">
        <v>479</v>
      </c>
      <c r="O14" s="395" t="s">
        <v>479</v>
      </c>
      <c r="P14" s="395" t="s">
        <v>479</v>
      </c>
      <c r="Q14" s="395" t="s">
        <v>479</v>
      </c>
      <c r="R14" s="390"/>
      <c r="S14" s="390"/>
      <c r="T14" s="390"/>
      <c r="U14" s="390"/>
      <c r="V14" s="390"/>
    </row>
    <row r="15" spans="1:22" s="51" customFormat="1" ht="25.5">
      <c r="A15" s="61" t="str">
        <f t="shared" si="0"/>
        <v> </v>
      </c>
      <c r="B15" s="33" t="s">
        <v>770</v>
      </c>
      <c r="C15" s="187" t="s">
        <v>1000</v>
      </c>
      <c r="D15" s="128" t="s">
        <v>978</v>
      </c>
      <c r="E15" s="98" t="s">
        <v>2507</v>
      </c>
      <c r="F15" s="294">
        <v>2250</v>
      </c>
      <c r="G15" s="227">
        <v>0.25</v>
      </c>
      <c r="H15" s="283">
        <f t="shared" si="1"/>
        <v>1687.5</v>
      </c>
      <c r="I15" s="289">
        <f>IF(H15=0," ",H15/Currency!$C$11)</f>
        <v>1735.7539600905163</v>
      </c>
      <c r="J15" s="70">
        <f>IF(H15=0," ",$H15*VLOOKUP($J$6,Currency!$A$3:$G$8,7,0))</f>
        <v>1109.759305537288</v>
      </c>
      <c r="K15" s="64"/>
      <c r="L15" s="395" t="s">
        <v>479</v>
      </c>
      <c r="M15" s="395" t="s">
        <v>479</v>
      </c>
      <c r="N15" s="395" t="s">
        <v>479</v>
      </c>
      <c r="O15" s="395" t="s">
        <v>479</v>
      </c>
      <c r="P15" s="395" t="s">
        <v>479</v>
      </c>
      <c r="Q15" s="395" t="s">
        <v>479</v>
      </c>
      <c r="R15" s="390"/>
      <c r="S15" s="390"/>
      <c r="T15" s="390"/>
      <c r="U15" s="390"/>
      <c r="V15" s="390"/>
    </row>
    <row r="16" spans="1:22" s="51" customFormat="1" ht="25.5">
      <c r="A16" s="61" t="str">
        <f t="shared" si="0"/>
        <v> </v>
      </c>
      <c r="B16" s="33" t="s">
        <v>771</v>
      </c>
      <c r="C16" s="187" t="s">
        <v>1001</v>
      </c>
      <c r="D16" s="128" t="s">
        <v>978</v>
      </c>
      <c r="E16" s="98" t="s">
        <v>2507</v>
      </c>
      <c r="F16" s="294">
        <v>4500</v>
      </c>
      <c r="G16" s="227">
        <v>0.25</v>
      </c>
      <c r="H16" s="283">
        <f t="shared" si="1"/>
        <v>3375</v>
      </c>
      <c r="I16" s="289">
        <f>IF(H16=0," ",H16/Currency!$C$11)</f>
        <v>3471.5079201810327</v>
      </c>
      <c r="J16" s="70">
        <f>IF(H16=0," ",$H16*VLOOKUP($J$6,Currency!$A$3:$G$8,7,0))</f>
        <v>2219.518611074576</v>
      </c>
      <c r="K16" s="64"/>
      <c r="L16" s="395" t="s">
        <v>479</v>
      </c>
      <c r="M16" s="395" t="s">
        <v>479</v>
      </c>
      <c r="N16" s="395" t="s">
        <v>479</v>
      </c>
      <c r="O16" s="395" t="s">
        <v>479</v>
      </c>
      <c r="P16" s="395" t="s">
        <v>479</v>
      </c>
      <c r="Q16" s="395" t="s">
        <v>479</v>
      </c>
      <c r="R16" s="390"/>
      <c r="S16" s="390"/>
      <c r="T16" s="390"/>
      <c r="U16" s="390"/>
      <c r="V16" s="390"/>
    </row>
    <row r="17" spans="1:22" s="51" customFormat="1" ht="25.5">
      <c r="A17" s="61" t="str">
        <f t="shared" si="0"/>
        <v> </v>
      </c>
      <c r="B17" s="33" t="s">
        <v>772</v>
      </c>
      <c r="C17" s="187" t="s">
        <v>1002</v>
      </c>
      <c r="D17" s="128" t="s">
        <v>978</v>
      </c>
      <c r="E17" s="98" t="s">
        <v>2507</v>
      </c>
      <c r="F17" s="294">
        <v>9000</v>
      </c>
      <c r="G17" s="227">
        <v>0.25</v>
      </c>
      <c r="H17" s="283">
        <f t="shared" si="1"/>
        <v>6750</v>
      </c>
      <c r="I17" s="289">
        <f>IF(H17=0," ",H17/Currency!$C$11)</f>
        <v>6943.015840362065</v>
      </c>
      <c r="J17" s="70">
        <f>IF(H17=0," ",$H17*VLOOKUP($J$6,Currency!$A$3:$G$8,7,0))</f>
        <v>4439.037222149152</v>
      </c>
      <c r="K17" s="64"/>
      <c r="L17" s="395" t="s">
        <v>479</v>
      </c>
      <c r="M17" s="395" t="s">
        <v>479</v>
      </c>
      <c r="N17" s="395" t="s">
        <v>479</v>
      </c>
      <c r="O17" s="395" t="s">
        <v>479</v>
      </c>
      <c r="P17" s="395" t="s">
        <v>479</v>
      </c>
      <c r="Q17" s="395" t="s">
        <v>479</v>
      </c>
      <c r="R17" s="390"/>
      <c r="S17" s="390"/>
      <c r="T17" s="390"/>
      <c r="U17" s="390"/>
      <c r="V17" s="390"/>
    </row>
    <row r="18" spans="1:22" s="51" customFormat="1" ht="14.25" customHeight="1">
      <c r="A18" s="61" t="str">
        <f t="shared" si="0"/>
        <v> </v>
      </c>
      <c r="B18" s="33"/>
      <c r="C18" s="187"/>
      <c r="D18" s="128"/>
      <c r="E18" s="98"/>
      <c r="F18" s="294"/>
      <c r="G18" s="227"/>
      <c r="H18" s="283"/>
      <c r="I18" s="289"/>
      <c r="J18" s="70"/>
      <c r="K18" s="64"/>
      <c r="L18" s="395" t="s">
        <v>479</v>
      </c>
      <c r="M18" s="395" t="s">
        <v>479</v>
      </c>
      <c r="N18" s="395" t="s">
        <v>479</v>
      </c>
      <c r="O18" s="395" t="s">
        <v>479</v>
      </c>
      <c r="P18" s="395" t="s">
        <v>479</v>
      </c>
      <c r="Q18" s="395" t="s">
        <v>479</v>
      </c>
      <c r="R18" s="390"/>
      <c r="S18" s="390"/>
      <c r="T18" s="390"/>
      <c r="U18" s="390"/>
      <c r="V18" s="390"/>
    </row>
    <row r="19" spans="1:22" s="51" customFormat="1" ht="25.5">
      <c r="A19" s="61" t="str">
        <f t="shared" si="0"/>
        <v> </v>
      </c>
      <c r="B19" s="33" t="s">
        <v>1608</v>
      </c>
      <c r="C19" s="187" t="s">
        <v>2790</v>
      </c>
      <c r="D19" s="128" t="s">
        <v>978</v>
      </c>
      <c r="E19" s="98" t="s">
        <v>2507</v>
      </c>
      <c r="F19" s="294">
        <v>585</v>
      </c>
      <c r="G19" s="227">
        <v>0.25</v>
      </c>
      <c r="H19" s="283">
        <f aca="true" t="shared" si="2" ref="H19:H26">F19*(1-G19)</f>
        <v>438.75</v>
      </c>
      <c r="I19" s="289">
        <f>IF(H19=0," ",H19/Currency!$C$11)</f>
        <v>451.29602962353425</v>
      </c>
      <c r="J19" s="70">
        <f>IF(H19=0," ",$H19*VLOOKUP($J$6,Currency!$A$3:$G$8,7,0))</f>
        <v>288.5374194396949</v>
      </c>
      <c r="K19" s="64"/>
      <c r="L19" s="395" t="s">
        <v>479</v>
      </c>
      <c r="M19" s="395" t="s">
        <v>479</v>
      </c>
      <c r="N19" s="395" t="s">
        <v>479</v>
      </c>
      <c r="O19" s="395" t="s">
        <v>479</v>
      </c>
      <c r="P19" s="395" t="s">
        <v>479</v>
      </c>
      <c r="Q19" s="395" t="s">
        <v>479</v>
      </c>
      <c r="R19" s="390"/>
      <c r="S19" s="390"/>
      <c r="T19" s="390"/>
      <c r="U19" s="390"/>
      <c r="V19" s="390"/>
    </row>
    <row r="20" spans="1:22" s="51" customFormat="1" ht="25.5">
      <c r="A20" s="61" t="str">
        <f t="shared" si="0"/>
        <v> </v>
      </c>
      <c r="B20" s="33" t="s">
        <v>1609</v>
      </c>
      <c r="C20" s="187" t="s">
        <v>1772</v>
      </c>
      <c r="D20" s="128" t="s">
        <v>978</v>
      </c>
      <c r="E20" s="98" t="s">
        <v>2507</v>
      </c>
      <c r="F20" s="294">
        <v>1105</v>
      </c>
      <c r="G20" s="227">
        <v>0.25</v>
      </c>
      <c r="H20" s="283">
        <f t="shared" si="2"/>
        <v>828.75</v>
      </c>
      <c r="I20" s="289">
        <f>IF(H20=0," ",H20/Currency!$C$11)</f>
        <v>852.4480559555648</v>
      </c>
      <c r="J20" s="70">
        <f>IF(H20=0," ",$H20*VLOOKUP($J$6,Currency!$A$3:$G$8,7,0))</f>
        <v>545.0151256083125</v>
      </c>
      <c r="K20" s="64"/>
      <c r="L20" s="395" t="s">
        <v>479</v>
      </c>
      <c r="M20" s="395" t="s">
        <v>479</v>
      </c>
      <c r="N20" s="395" t="s">
        <v>479</v>
      </c>
      <c r="O20" s="395" t="s">
        <v>479</v>
      </c>
      <c r="P20" s="395" t="s">
        <v>479</v>
      </c>
      <c r="Q20" s="395" t="s">
        <v>479</v>
      </c>
      <c r="R20" s="390"/>
      <c r="S20" s="390"/>
      <c r="T20" s="390"/>
      <c r="U20" s="390"/>
      <c r="V20" s="390"/>
    </row>
    <row r="21" spans="1:22" s="51" customFormat="1" ht="25.5">
      <c r="A21" s="61" t="str">
        <f t="shared" si="0"/>
        <v> </v>
      </c>
      <c r="B21" s="33" t="s">
        <v>2832</v>
      </c>
      <c r="C21" s="187" t="s">
        <v>2838</v>
      </c>
      <c r="D21" s="128" t="s">
        <v>978</v>
      </c>
      <c r="E21" s="98" t="s">
        <v>2507</v>
      </c>
      <c r="F21" s="294">
        <v>1625</v>
      </c>
      <c r="G21" s="227">
        <v>0.25</v>
      </c>
      <c r="H21" s="283">
        <f t="shared" si="2"/>
        <v>1218.75</v>
      </c>
      <c r="I21" s="289">
        <f>IF(H21=0," ",H21/Currency!$C$11)</f>
        <v>1253.6000822875951</v>
      </c>
      <c r="J21" s="70">
        <f>IF(H21=0," ",$H21*VLOOKUP($J$6,Currency!$A$3:$G$8,7,0))</f>
        <v>801.4928317769302</v>
      </c>
      <c r="K21" s="64"/>
      <c r="L21" s="395" t="s">
        <v>479</v>
      </c>
      <c r="M21" s="395" t="s">
        <v>479</v>
      </c>
      <c r="N21" s="395" t="s">
        <v>479</v>
      </c>
      <c r="O21" s="395" t="s">
        <v>479</v>
      </c>
      <c r="P21" s="395" t="s">
        <v>479</v>
      </c>
      <c r="Q21" s="395" t="s">
        <v>479</v>
      </c>
      <c r="R21" s="390"/>
      <c r="S21" s="390"/>
      <c r="T21" s="390"/>
      <c r="U21" s="390"/>
      <c r="V21" s="390"/>
    </row>
    <row r="22" spans="1:22" s="51" customFormat="1" ht="25.5">
      <c r="A22" s="61" t="str">
        <f t="shared" si="0"/>
        <v> </v>
      </c>
      <c r="B22" s="33" t="s">
        <v>2833</v>
      </c>
      <c r="C22" s="187" t="s">
        <v>2839</v>
      </c>
      <c r="D22" s="128" t="s">
        <v>978</v>
      </c>
      <c r="E22" s="98" t="s">
        <v>2507</v>
      </c>
      <c r="F22" s="294">
        <v>2535</v>
      </c>
      <c r="G22" s="227">
        <v>0.25</v>
      </c>
      <c r="H22" s="283">
        <f t="shared" si="2"/>
        <v>1901.25</v>
      </c>
      <c r="I22" s="289">
        <f>IF(H22=0," ",H22/Currency!$C$11)</f>
        <v>1955.6161283686486</v>
      </c>
      <c r="J22" s="70">
        <f>IF(H22=0," ",$H22*VLOOKUP($J$6,Currency!$A$3:$G$8,7,0))</f>
        <v>1250.328817572011</v>
      </c>
      <c r="K22" s="64"/>
      <c r="L22" s="395" t="s">
        <v>479</v>
      </c>
      <c r="M22" s="395" t="s">
        <v>479</v>
      </c>
      <c r="N22" s="395" t="s">
        <v>479</v>
      </c>
      <c r="O22" s="395" t="s">
        <v>479</v>
      </c>
      <c r="P22" s="395" t="s">
        <v>479</v>
      </c>
      <c r="Q22" s="395" t="s">
        <v>479</v>
      </c>
      <c r="R22" s="390"/>
      <c r="S22" s="390"/>
      <c r="T22" s="390"/>
      <c r="U22" s="390"/>
      <c r="V22" s="390"/>
    </row>
    <row r="23" spans="1:22" s="51" customFormat="1" ht="25.5">
      <c r="A23" s="61" t="str">
        <f t="shared" si="0"/>
        <v> </v>
      </c>
      <c r="B23" s="33" t="s">
        <v>2834</v>
      </c>
      <c r="C23" s="187" t="s">
        <v>1667</v>
      </c>
      <c r="D23" s="128" t="s">
        <v>978</v>
      </c>
      <c r="E23" s="98" t="s">
        <v>2507</v>
      </c>
      <c r="F23" s="294">
        <v>3249</v>
      </c>
      <c r="G23" s="227">
        <v>0.25</v>
      </c>
      <c r="H23" s="283">
        <f t="shared" si="2"/>
        <v>2436.75</v>
      </c>
      <c r="I23" s="289">
        <f>IF(H23=0," ",H23/Currency!$C$11)</f>
        <v>2506.4287183707056</v>
      </c>
      <c r="J23" s="70">
        <f>IF(H23=0," ",$H23*VLOOKUP($J$6,Currency!$A$3:$G$8,7,0))</f>
        <v>1602.4924371958439</v>
      </c>
      <c r="K23" s="64"/>
      <c r="L23" s="395" t="s">
        <v>479</v>
      </c>
      <c r="M23" s="395" t="s">
        <v>479</v>
      </c>
      <c r="N23" s="395" t="s">
        <v>479</v>
      </c>
      <c r="O23" s="395" t="s">
        <v>479</v>
      </c>
      <c r="P23" s="395" t="s">
        <v>479</v>
      </c>
      <c r="Q23" s="395" t="s">
        <v>479</v>
      </c>
      <c r="R23" s="390"/>
      <c r="S23" s="390"/>
      <c r="T23" s="390"/>
      <c r="U23" s="390"/>
      <c r="V23" s="390"/>
    </row>
    <row r="24" spans="1:22" s="51" customFormat="1" ht="25.5">
      <c r="A24" s="61" t="str">
        <f t="shared" si="0"/>
        <v> </v>
      </c>
      <c r="B24" s="33" t="s">
        <v>1005</v>
      </c>
      <c r="C24" s="187" t="s">
        <v>1305</v>
      </c>
      <c r="D24" s="128" t="s">
        <v>309</v>
      </c>
      <c r="E24" s="98" t="s">
        <v>2507</v>
      </c>
      <c r="F24" s="294">
        <v>5400</v>
      </c>
      <c r="G24" s="227">
        <v>0.24</v>
      </c>
      <c r="H24" s="283">
        <f t="shared" si="2"/>
        <v>4104</v>
      </c>
      <c r="I24" s="289">
        <f>IF(H24=0," ",H24/Currency!$C$11)</f>
        <v>4221.353630940136</v>
      </c>
      <c r="J24" s="70">
        <f>IF(H24=0," ",$H24*VLOOKUP($J$6,Currency!$A$3:$G$8,7,0))</f>
        <v>2698.9346310666842</v>
      </c>
      <c r="K24" s="64"/>
      <c r="L24" s="395" t="s">
        <v>479</v>
      </c>
      <c r="M24" s="395" t="s">
        <v>479</v>
      </c>
      <c r="N24" s="395" t="s">
        <v>479</v>
      </c>
      <c r="O24" s="395" t="s">
        <v>479</v>
      </c>
      <c r="P24" s="395" t="s">
        <v>479</v>
      </c>
      <c r="Q24" s="395" t="s">
        <v>479</v>
      </c>
      <c r="R24" s="390"/>
      <c r="S24" s="390"/>
      <c r="T24" s="390"/>
      <c r="U24" s="390"/>
      <c r="V24" s="390"/>
    </row>
    <row r="25" spans="1:22" s="51" customFormat="1" ht="25.5">
      <c r="A25" s="61" t="str">
        <f t="shared" si="0"/>
        <v> </v>
      </c>
      <c r="B25" s="33" t="s">
        <v>630</v>
      </c>
      <c r="C25" s="187" t="s">
        <v>1306</v>
      </c>
      <c r="D25" s="128" t="s">
        <v>309</v>
      </c>
      <c r="E25" s="98" t="s">
        <v>2507</v>
      </c>
      <c r="F25" s="294">
        <v>10800</v>
      </c>
      <c r="G25" s="227">
        <v>0.24</v>
      </c>
      <c r="H25" s="283">
        <f t="shared" si="2"/>
        <v>8208</v>
      </c>
      <c r="I25" s="289">
        <f>IF(H25=0," ",H25/Currency!$C$11)</f>
        <v>8442.707261880272</v>
      </c>
      <c r="J25" s="70">
        <f>IF(H25=0," ",$H25*VLOOKUP($J$6,Currency!$A$3:$G$8,7,0))</f>
        <v>5397.8692621333685</v>
      </c>
      <c r="K25" s="64"/>
      <c r="L25" s="395" t="s">
        <v>479</v>
      </c>
      <c r="M25" s="395" t="s">
        <v>479</v>
      </c>
      <c r="N25" s="395" t="s">
        <v>479</v>
      </c>
      <c r="O25" s="395" t="s">
        <v>479</v>
      </c>
      <c r="P25" s="395" t="s">
        <v>479</v>
      </c>
      <c r="Q25" s="395" t="s">
        <v>479</v>
      </c>
      <c r="R25" s="390"/>
      <c r="S25" s="390"/>
      <c r="T25" s="390"/>
      <c r="U25" s="390"/>
      <c r="V25" s="390"/>
    </row>
    <row r="26" spans="1:22" s="51" customFormat="1" ht="25.5">
      <c r="A26" s="61" t="str">
        <f t="shared" si="0"/>
        <v> </v>
      </c>
      <c r="B26" s="33" t="s">
        <v>631</v>
      </c>
      <c r="C26" s="187" t="s">
        <v>1307</v>
      </c>
      <c r="D26" s="128" t="s">
        <v>309</v>
      </c>
      <c r="E26" s="98" t="s">
        <v>2507</v>
      </c>
      <c r="F26" s="294">
        <v>21600</v>
      </c>
      <c r="G26" s="227">
        <v>0.24</v>
      </c>
      <c r="H26" s="283">
        <f t="shared" si="2"/>
        <v>16416</v>
      </c>
      <c r="I26" s="289">
        <f>IF(H26=0," ",H26/Currency!$C$11)</f>
        <v>16885.414523760544</v>
      </c>
      <c r="J26" s="70">
        <f>IF(H26=0," ",$H26*VLOOKUP($J$6,Currency!$A$3:$G$8,7,0))</f>
        <v>10795.738524266737</v>
      </c>
      <c r="K26" s="64"/>
      <c r="L26" s="395" t="s">
        <v>479</v>
      </c>
      <c r="M26" s="395" t="s">
        <v>479</v>
      </c>
      <c r="N26" s="395" t="s">
        <v>479</v>
      </c>
      <c r="O26" s="395" t="s">
        <v>479</v>
      </c>
      <c r="P26" s="395" t="s">
        <v>479</v>
      </c>
      <c r="Q26" s="395" t="s">
        <v>479</v>
      </c>
      <c r="R26" s="390"/>
      <c r="S26" s="390"/>
      <c r="T26" s="390"/>
      <c r="U26" s="390"/>
      <c r="V26" s="390"/>
    </row>
    <row r="27" spans="1:22" s="51" customFormat="1" ht="14.25" customHeight="1">
      <c r="A27" s="61" t="str">
        <f t="shared" si="0"/>
        <v> </v>
      </c>
      <c r="B27" s="33"/>
      <c r="C27" s="217" t="s">
        <v>1026</v>
      </c>
      <c r="D27" s="128"/>
      <c r="E27" s="98"/>
      <c r="F27" s="294"/>
      <c r="G27" s="227"/>
      <c r="H27" s="283"/>
      <c r="I27" s="289"/>
      <c r="J27" s="70"/>
      <c r="K27" s="64"/>
      <c r="L27" s="395" t="s">
        <v>479</v>
      </c>
      <c r="M27" s="395" t="s">
        <v>479</v>
      </c>
      <c r="N27" s="395" t="s">
        <v>479</v>
      </c>
      <c r="O27" s="395" t="s">
        <v>479</v>
      </c>
      <c r="P27" s="395" t="s">
        <v>479</v>
      </c>
      <c r="Q27" s="395" t="s">
        <v>479</v>
      </c>
      <c r="R27" s="390"/>
      <c r="S27" s="390"/>
      <c r="T27" s="390"/>
      <c r="U27" s="390"/>
      <c r="V27" s="390"/>
    </row>
    <row r="28" spans="1:22" s="51" customFormat="1" ht="25.5">
      <c r="A28" s="61" t="str">
        <f t="shared" si="0"/>
        <v> </v>
      </c>
      <c r="B28" s="33" t="s">
        <v>773</v>
      </c>
      <c r="C28" s="187" t="s">
        <v>2614</v>
      </c>
      <c r="D28" s="128" t="s">
        <v>2845</v>
      </c>
      <c r="E28" s="98" t="s">
        <v>2507</v>
      </c>
      <c r="F28" s="294">
        <v>346.5</v>
      </c>
      <c r="G28" s="227">
        <v>0.3</v>
      </c>
      <c r="H28" s="283">
        <f aca="true" t="shared" si="3" ref="H28:H35">F28*(1-G28)</f>
        <v>242.54999999999998</v>
      </c>
      <c r="I28" s="289">
        <f>IF(H28=0," ",H28/Currency!$C$11)</f>
        <v>249.48570253034356</v>
      </c>
      <c r="J28" s="70">
        <f>IF(H28=0," ",$H28*VLOOKUP($J$6,Currency!$A$3:$G$8,7,0))</f>
        <v>159.5094041825595</v>
      </c>
      <c r="K28" s="64"/>
      <c r="L28" s="395" t="s">
        <v>479</v>
      </c>
      <c r="M28" s="395" t="s">
        <v>479</v>
      </c>
      <c r="N28" s="395" t="s">
        <v>479</v>
      </c>
      <c r="O28" s="395" t="s">
        <v>479</v>
      </c>
      <c r="P28" s="395" t="s">
        <v>479</v>
      </c>
      <c r="Q28" s="395" t="s">
        <v>479</v>
      </c>
      <c r="R28" s="390"/>
      <c r="S28" s="390"/>
      <c r="T28" s="390"/>
      <c r="U28" s="390"/>
      <c r="V28" s="390"/>
    </row>
    <row r="29" spans="1:22" s="51" customFormat="1" ht="25.5">
      <c r="A29" s="61" t="str">
        <f t="shared" si="0"/>
        <v> </v>
      </c>
      <c r="B29" s="33" t="s">
        <v>774</v>
      </c>
      <c r="C29" s="187" t="s">
        <v>590</v>
      </c>
      <c r="D29" s="128" t="s">
        <v>2845</v>
      </c>
      <c r="E29" s="98" t="s">
        <v>2507</v>
      </c>
      <c r="F29" s="294">
        <v>654.5</v>
      </c>
      <c r="G29" s="227">
        <v>0.3</v>
      </c>
      <c r="H29" s="283">
        <f t="shared" si="3"/>
        <v>458.15</v>
      </c>
      <c r="I29" s="289">
        <f>IF(H29=0," ",H29/Currency!$C$11)</f>
        <v>471.2507714462045</v>
      </c>
      <c r="J29" s="70">
        <f>IF(H29=0," ",$H29*VLOOKUP($J$6,Currency!$A$3:$G$8,7,0))</f>
        <v>301.2955412337235</v>
      </c>
      <c r="K29" s="64"/>
      <c r="L29" s="395" t="s">
        <v>479</v>
      </c>
      <c r="M29" s="395" t="s">
        <v>479</v>
      </c>
      <c r="N29" s="395" t="s">
        <v>479</v>
      </c>
      <c r="O29" s="395" t="s">
        <v>479</v>
      </c>
      <c r="P29" s="395" t="s">
        <v>479</v>
      </c>
      <c r="Q29" s="395" t="s">
        <v>479</v>
      </c>
      <c r="R29" s="390"/>
      <c r="S29" s="390"/>
      <c r="T29" s="390"/>
      <c r="U29" s="390"/>
      <c r="V29" s="390"/>
    </row>
    <row r="30" spans="1:22" s="51" customFormat="1" ht="25.5">
      <c r="A30" s="61" t="str">
        <f t="shared" si="0"/>
        <v> </v>
      </c>
      <c r="B30" s="33" t="s">
        <v>775</v>
      </c>
      <c r="C30" s="187" t="s">
        <v>1832</v>
      </c>
      <c r="D30" s="128" t="s">
        <v>2845</v>
      </c>
      <c r="E30" s="98" t="s">
        <v>2507</v>
      </c>
      <c r="F30" s="294">
        <v>962.5</v>
      </c>
      <c r="G30" s="227">
        <v>0.3</v>
      </c>
      <c r="H30" s="283">
        <f t="shared" si="3"/>
        <v>673.75</v>
      </c>
      <c r="I30" s="289">
        <f>IF(H30=0," ",H30/Currency!$C$11)</f>
        <v>693.0158403620654</v>
      </c>
      <c r="J30" s="70">
        <f>IF(H30=0," ",$H30*VLOOKUP($J$6,Currency!$A$3:$G$8,7,0))</f>
        <v>443.0816782848876</v>
      </c>
      <c r="K30" s="64"/>
      <c r="L30" s="395" t="s">
        <v>479</v>
      </c>
      <c r="M30" s="395" t="s">
        <v>479</v>
      </c>
      <c r="N30" s="395" t="s">
        <v>479</v>
      </c>
      <c r="O30" s="395" t="s">
        <v>479</v>
      </c>
      <c r="P30" s="395" t="s">
        <v>479</v>
      </c>
      <c r="Q30" s="395" t="s">
        <v>479</v>
      </c>
      <c r="R30" s="390"/>
      <c r="S30" s="390"/>
      <c r="T30" s="390"/>
      <c r="U30" s="390"/>
      <c r="V30" s="390"/>
    </row>
    <row r="31" spans="1:22" s="51" customFormat="1" ht="25.5">
      <c r="A31" s="61" t="str">
        <f t="shared" si="0"/>
        <v> </v>
      </c>
      <c r="B31" s="33" t="s">
        <v>776</v>
      </c>
      <c r="C31" s="187" t="s">
        <v>1833</v>
      </c>
      <c r="D31" s="128" t="s">
        <v>2845</v>
      </c>
      <c r="E31" s="98" t="s">
        <v>2507</v>
      </c>
      <c r="F31" s="294">
        <v>1501.5</v>
      </c>
      <c r="G31" s="227">
        <v>0.3</v>
      </c>
      <c r="H31" s="283">
        <f t="shared" si="3"/>
        <v>1051.05</v>
      </c>
      <c r="I31" s="289">
        <f>IF(H31=0," ",H31/Currency!$C$11)</f>
        <v>1081.104710964822</v>
      </c>
      <c r="J31" s="70">
        <f>IF(H31=0," ",$H31*VLOOKUP($J$6,Currency!$A$3:$G$8,7,0))</f>
        <v>691.2074181244245</v>
      </c>
      <c r="K31" s="64"/>
      <c r="L31" s="395" t="s">
        <v>479</v>
      </c>
      <c r="M31" s="395" t="s">
        <v>479</v>
      </c>
      <c r="N31" s="395" t="s">
        <v>479</v>
      </c>
      <c r="O31" s="395" t="s">
        <v>479</v>
      </c>
      <c r="P31" s="395" t="s">
        <v>479</v>
      </c>
      <c r="Q31" s="395" t="s">
        <v>479</v>
      </c>
      <c r="R31" s="390"/>
      <c r="S31" s="390"/>
      <c r="T31" s="390"/>
      <c r="U31" s="390"/>
      <c r="V31" s="390"/>
    </row>
    <row r="32" spans="1:22" s="51" customFormat="1" ht="25.5">
      <c r="A32" s="61" t="str">
        <f t="shared" si="0"/>
        <v> </v>
      </c>
      <c r="B32" s="33" t="s">
        <v>777</v>
      </c>
      <c r="C32" s="187" t="s">
        <v>1834</v>
      </c>
      <c r="D32" s="128" t="s">
        <v>2845</v>
      </c>
      <c r="E32" s="98" t="s">
        <v>2507</v>
      </c>
      <c r="F32" s="294">
        <v>1932.3</v>
      </c>
      <c r="G32" s="227">
        <v>0.3</v>
      </c>
      <c r="H32" s="283">
        <f t="shared" si="3"/>
        <v>1352.61</v>
      </c>
      <c r="I32" s="289">
        <f>IF(H32=0," ",H32/Currency!$C$11)</f>
        <v>1391.2878008640198</v>
      </c>
      <c r="J32" s="70">
        <f>IF(H32=0," ",$H32*VLOOKUP($J$6,Currency!$A$3:$G$8,7,0))</f>
        <v>889.523872155728</v>
      </c>
      <c r="K32" s="64"/>
      <c r="L32" s="395" t="s">
        <v>479</v>
      </c>
      <c r="M32" s="395" t="s">
        <v>479</v>
      </c>
      <c r="N32" s="395" t="s">
        <v>479</v>
      </c>
      <c r="O32" s="395" t="s">
        <v>479</v>
      </c>
      <c r="P32" s="395" t="s">
        <v>479</v>
      </c>
      <c r="Q32" s="395" t="s">
        <v>479</v>
      </c>
      <c r="R32" s="390"/>
      <c r="S32" s="390"/>
      <c r="T32" s="390"/>
      <c r="U32" s="390"/>
      <c r="V32" s="390"/>
    </row>
    <row r="33" spans="1:22" s="51" customFormat="1" ht="25.5">
      <c r="A33" s="61" t="str">
        <f t="shared" si="0"/>
        <v> </v>
      </c>
      <c r="B33" s="33" t="s">
        <v>2509</v>
      </c>
      <c r="C33" s="187" t="s">
        <v>2754</v>
      </c>
      <c r="D33" s="128" t="s">
        <v>978</v>
      </c>
      <c r="E33" s="98" t="s">
        <v>2507</v>
      </c>
      <c r="F33" s="294">
        <v>3200</v>
      </c>
      <c r="G33" s="227">
        <v>0.25</v>
      </c>
      <c r="H33" s="283">
        <f t="shared" si="3"/>
        <v>2400</v>
      </c>
      <c r="I33" s="289">
        <f>IF(H33=0," ",H33/Currency!$C$11)</f>
        <v>2468.6278543509566</v>
      </c>
      <c r="J33" s="70">
        <f>IF(H33=0," ",$H33*VLOOKUP($J$6,Currency!$A$3:$G$8,7,0))</f>
        <v>1578.3243456530317</v>
      </c>
      <c r="K33" s="64"/>
      <c r="L33" s="395" t="s">
        <v>479</v>
      </c>
      <c r="M33" s="395" t="s">
        <v>479</v>
      </c>
      <c r="N33" s="395" t="s">
        <v>479</v>
      </c>
      <c r="O33" s="395" t="s">
        <v>479</v>
      </c>
      <c r="P33" s="395" t="s">
        <v>479</v>
      </c>
      <c r="Q33" s="395" t="s">
        <v>479</v>
      </c>
      <c r="R33" s="390"/>
      <c r="S33" s="390"/>
      <c r="T33" s="390"/>
      <c r="U33" s="390"/>
      <c r="V33" s="390"/>
    </row>
    <row r="34" spans="1:22" s="51" customFormat="1" ht="25.5">
      <c r="A34" s="61" t="str">
        <f t="shared" si="0"/>
        <v> </v>
      </c>
      <c r="B34" s="33" t="s">
        <v>2510</v>
      </c>
      <c r="C34" s="187" t="s">
        <v>2209</v>
      </c>
      <c r="D34" s="128" t="s">
        <v>978</v>
      </c>
      <c r="E34" s="98" t="s">
        <v>2507</v>
      </c>
      <c r="F34" s="294">
        <v>6400</v>
      </c>
      <c r="G34" s="227">
        <v>0.25</v>
      </c>
      <c r="H34" s="283">
        <f t="shared" si="3"/>
        <v>4800</v>
      </c>
      <c r="I34" s="289">
        <f>IF(H34=0," ",H34/Currency!$C$11)</f>
        <v>4937.255708701913</v>
      </c>
      <c r="J34" s="70">
        <f>IF(H34=0," ",$H34*VLOOKUP($J$6,Currency!$A$3:$G$8,7,0))</f>
        <v>3156.6486913060635</v>
      </c>
      <c r="K34" s="64"/>
      <c r="L34" s="395" t="s">
        <v>479</v>
      </c>
      <c r="M34" s="395" t="s">
        <v>479</v>
      </c>
      <c r="N34" s="395" t="s">
        <v>479</v>
      </c>
      <c r="O34" s="395" t="s">
        <v>479</v>
      </c>
      <c r="P34" s="395" t="s">
        <v>479</v>
      </c>
      <c r="Q34" s="395" t="s">
        <v>479</v>
      </c>
      <c r="R34" s="390"/>
      <c r="S34" s="390"/>
      <c r="T34" s="390"/>
      <c r="U34" s="390"/>
      <c r="V34" s="390"/>
    </row>
    <row r="35" spans="1:22" s="51" customFormat="1" ht="25.5">
      <c r="A35" s="61" t="str">
        <f t="shared" si="0"/>
        <v> </v>
      </c>
      <c r="B35" s="33" t="s">
        <v>2511</v>
      </c>
      <c r="C35" s="187" t="s">
        <v>404</v>
      </c>
      <c r="D35" s="128" t="s">
        <v>978</v>
      </c>
      <c r="E35" s="98" t="s">
        <v>2507</v>
      </c>
      <c r="F35" s="294">
        <v>12800</v>
      </c>
      <c r="G35" s="227">
        <v>0.25</v>
      </c>
      <c r="H35" s="283">
        <f t="shared" si="3"/>
        <v>9600</v>
      </c>
      <c r="I35" s="289">
        <f>IF(H35=0," ",H35/Currency!$C$11)</f>
        <v>9874.511417403826</v>
      </c>
      <c r="J35" s="70">
        <f>IF(H35=0," ",$H35*VLOOKUP($J$6,Currency!$A$3:$G$8,7,0))</f>
        <v>6313.297382612127</v>
      </c>
      <c r="K35" s="64"/>
      <c r="L35" s="395" t="s">
        <v>479</v>
      </c>
      <c r="M35" s="395" t="s">
        <v>479</v>
      </c>
      <c r="N35" s="395" t="s">
        <v>479</v>
      </c>
      <c r="O35" s="395" t="s">
        <v>479</v>
      </c>
      <c r="P35" s="395" t="s">
        <v>479</v>
      </c>
      <c r="Q35" s="395" t="s">
        <v>479</v>
      </c>
      <c r="R35" s="390"/>
      <c r="S35" s="390"/>
      <c r="T35" s="390"/>
      <c r="U35" s="390"/>
      <c r="V35" s="390"/>
    </row>
    <row r="36" spans="1:22" s="51" customFormat="1" ht="14.25" customHeight="1">
      <c r="A36" s="61" t="str">
        <f t="shared" si="0"/>
        <v> </v>
      </c>
      <c r="B36" s="33"/>
      <c r="C36" s="187"/>
      <c r="D36" s="128"/>
      <c r="E36" s="98"/>
      <c r="F36" s="294"/>
      <c r="G36" s="227"/>
      <c r="H36" s="283"/>
      <c r="I36" s="289"/>
      <c r="J36" s="70"/>
      <c r="K36" s="64"/>
      <c r="L36" s="395" t="s">
        <v>479</v>
      </c>
      <c r="M36" s="395" t="s">
        <v>479</v>
      </c>
      <c r="N36" s="395" t="s">
        <v>479</v>
      </c>
      <c r="O36" s="395" t="s">
        <v>479</v>
      </c>
      <c r="P36" s="395" t="s">
        <v>479</v>
      </c>
      <c r="Q36" s="395" t="s">
        <v>479</v>
      </c>
      <c r="R36" s="390"/>
      <c r="S36" s="390"/>
      <c r="T36" s="390"/>
      <c r="U36" s="390"/>
      <c r="V36" s="390"/>
    </row>
    <row r="37" spans="1:22" s="51" customFormat="1" ht="25.5">
      <c r="A37" s="61" t="str">
        <f t="shared" si="0"/>
        <v> </v>
      </c>
      <c r="B37" s="33" t="s">
        <v>286</v>
      </c>
      <c r="C37" s="187" t="s">
        <v>405</v>
      </c>
      <c r="D37" s="128" t="s">
        <v>978</v>
      </c>
      <c r="E37" s="98" t="s">
        <v>2507</v>
      </c>
      <c r="F37" s="294">
        <v>832.5</v>
      </c>
      <c r="G37" s="227">
        <v>0.25</v>
      </c>
      <c r="H37" s="283">
        <f aca="true" t="shared" si="4" ref="H37:H44">F37*(1-G37)</f>
        <v>624.375</v>
      </c>
      <c r="I37" s="289">
        <f>IF(H37=0," ",H37/Currency!$C$11)</f>
        <v>642.2289652334911</v>
      </c>
      <c r="J37" s="70">
        <f>IF(H37=0," ",$H37*VLOOKUP($J$6,Currency!$A$3:$G$8,7,0))</f>
        <v>410.6109430487965</v>
      </c>
      <c r="K37" s="64"/>
      <c r="L37" s="395" t="s">
        <v>479</v>
      </c>
      <c r="M37" s="395" t="s">
        <v>479</v>
      </c>
      <c r="N37" s="395" t="s">
        <v>479</v>
      </c>
      <c r="O37" s="395" t="s">
        <v>479</v>
      </c>
      <c r="P37" s="395" t="s">
        <v>479</v>
      </c>
      <c r="Q37" s="395" t="s">
        <v>479</v>
      </c>
      <c r="R37" s="390"/>
      <c r="S37" s="390"/>
      <c r="T37" s="390"/>
      <c r="U37" s="390"/>
      <c r="V37" s="390"/>
    </row>
    <row r="38" spans="1:22" s="51" customFormat="1" ht="25.5">
      <c r="A38" s="61" t="str">
        <f t="shared" si="0"/>
        <v> </v>
      </c>
      <c r="B38" s="33" t="s">
        <v>2791</v>
      </c>
      <c r="C38" s="187" t="s">
        <v>406</v>
      </c>
      <c r="D38" s="128" t="s">
        <v>978</v>
      </c>
      <c r="E38" s="98" t="s">
        <v>2507</v>
      </c>
      <c r="F38" s="294">
        <v>1572.5</v>
      </c>
      <c r="G38" s="227">
        <v>0.25</v>
      </c>
      <c r="H38" s="283">
        <f t="shared" si="4"/>
        <v>1179.375</v>
      </c>
      <c r="I38" s="289">
        <f>IF(H38=0," ",H38/Currency!$C$11)</f>
        <v>1213.09915655215</v>
      </c>
      <c r="J38" s="70">
        <f>IF(H38=0," ",$H38*VLOOKUP($J$6,Currency!$A$3:$G$8,7,0))</f>
        <v>775.5984479810601</v>
      </c>
      <c r="K38" s="64"/>
      <c r="L38" s="395" t="s">
        <v>479</v>
      </c>
      <c r="M38" s="395" t="s">
        <v>479</v>
      </c>
      <c r="N38" s="395" t="s">
        <v>479</v>
      </c>
      <c r="O38" s="395" t="s">
        <v>479</v>
      </c>
      <c r="P38" s="395" t="s">
        <v>479</v>
      </c>
      <c r="Q38" s="395" t="s">
        <v>479</v>
      </c>
      <c r="R38" s="390"/>
      <c r="S38" s="390"/>
      <c r="T38" s="390"/>
      <c r="U38" s="390"/>
      <c r="V38" s="390"/>
    </row>
    <row r="39" spans="1:22" s="51" customFormat="1" ht="25.5">
      <c r="A39" s="61" t="str">
        <f t="shared" si="0"/>
        <v> </v>
      </c>
      <c r="B39" s="33" t="s">
        <v>2774</v>
      </c>
      <c r="C39" s="187" t="s">
        <v>407</v>
      </c>
      <c r="D39" s="128" t="s">
        <v>978</v>
      </c>
      <c r="E39" s="98" t="s">
        <v>2507</v>
      </c>
      <c r="F39" s="294">
        <v>2312.5</v>
      </c>
      <c r="G39" s="227">
        <v>0.25</v>
      </c>
      <c r="H39" s="283">
        <f t="shared" si="4"/>
        <v>1734.375</v>
      </c>
      <c r="I39" s="289">
        <f>IF(H39=0," ",H39/Currency!$C$11)</f>
        <v>1783.9693478708086</v>
      </c>
      <c r="J39" s="70">
        <f>IF(H39=0," ",$H39*VLOOKUP($J$6,Currency!$A$3:$G$8,7,0))</f>
        <v>1140.5859529133238</v>
      </c>
      <c r="K39" s="64"/>
      <c r="L39" s="395" t="s">
        <v>479</v>
      </c>
      <c r="M39" s="395" t="s">
        <v>479</v>
      </c>
      <c r="N39" s="395" t="s">
        <v>479</v>
      </c>
      <c r="O39" s="395" t="s">
        <v>479</v>
      </c>
      <c r="P39" s="395" t="s">
        <v>479</v>
      </c>
      <c r="Q39" s="395" t="s">
        <v>479</v>
      </c>
      <c r="R39" s="390"/>
      <c r="S39" s="390"/>
      <c r="T39" s="390"/>
      <c r="U39" s="390"/>
      <c r="V39" s="390"/>
    </row>
    <row r="40" spans="1:22" s="51" customFormat="1" ht="25.5">
      <c r="A40" s="61" t="str">
        <f t="shared" si="0"/>
        <v> </v>
      </c>
      <c r="B40" s="33" t="s">
        <v>2775</v>
      </c>
      <c r="C40" s="187" t="s">
        <v>382</v>
      </c>
      <c r="D40" s="128" t="s">
        <v>978</v>
      </c>
      <c r="E40" s="98" t="s">
        <v>2507</v>
      </c>
      <c r="F40" s="294">
        <v>3607.5</v>
      </c>
      <c r="G40" s="227">
        <v>0.25</v>
      </c>
      <c r="H40" s="283">
        <f t="shared" si="4"/>
        <v>2705.625</v>
      </c>
      <c r="I40" s="289">
        <f>IF(H40=0," ",H40/Currency!$C$11)</f>
        <v>2782.992182678461</v>
      </c>
      <c r="J40" s="70">
        <f>IF(H40=0," ",$H40*VLOOKUP($J$6,Currency!$A$3:$G$8,7,0))</f>
        <v>1779.314086544785</v>
      </c>
      <c r="K40" s="64"/>
      <c r="L40" s="395" t="s">
        <v>479</v>
      </c>
      <c r="M40" s="395" t="s">
        <v>479</v>
      </c>
      <c r="N40" s="395" t="s">
        <v>479</v>
      </c>
      <c r="O40" s="395" t="s">
        <v>479</v>
      </c>
      <c r="P40" s="395" t="s">
        <v>479</v>
      </c>
      <c r="Q40" s="395" t="s">
        <v>479</v>
      </c>
      <c r="R40" s="390"/>
      <c r="S40" s="390"/>
      <c r="T40" s="390"/>
      <c r="U40" s="390"/>
      <c r="V40" s="390"/>
    </row>
    <row r="41" spans="1:22" s="51" customFormat="1" ht="25.5">
      <c r="A41" s="61" t="str">
        <f t="shared" si="0"/>
        <v> </v>
      </c>
      <c r="B41" s="33" t="s">
        <v>2776</v>
      </c>
      <c r="C41" s="187" t="s">
        <v>383</v>
      </c>
      <c r="D41" s="128" t="s">
        <v>978</v>
      </c>
      <c r="E41" s="98" t="s">
        <v>2507</v>
      </c>
      <c r="F41" s="294">
        <v>4674</v>
      </c>
      <c r="G41" s="227">
        <v>0.25</v>
      </c>
      <c r="H41" s="283">
        <f t="shared" si="4"/>
        <v>3505.5</v>
      </c>
      <c r="I41" s="289">
        <f>IF(H41=0," ",H41/Currency!$C$11)</f>
        <v>3605.7395597613663</v>
      </c>
      <c r="J41" s="70">
        <f>IF(H41=0," ",$H41*VLOOKUP($J$6,Currency!$A$3:$G$8,7,0))</f>
        <v>2305.3399973694595</v>
      </c>
      <c r="K41" s="64"/>
      <c r="L41" s="395" t="s">
        <v>479</v>
      </c>
      <c r="M41" s="395" t="s">
        <v>479</v>
      </c>
      <c r="N41" s="395" t="s">
        <v>479</v>
      </c>
      <c r="O41" s="395" t="s">
        <v>479</v>
      </c>
      <c r="P41" s="395" t="s">
        <v>479</v>
      </c>
      <c r="Q41" s="395" t="s">
        <v>479</v>
      </c>
      <c r="R41" s="390"/>
      <c r="S41" s="390"/>
      <c r="T41" s="390"/>
      <c r="U41" s="390"/>
      <c r="V41" s="390"/>
    </row>
    <row r="42" spans="1:22" s="51" customFormat="1" ht="25.5">
      <c r="A42" s="61" t="str">
        <f t="shared" si="0"/>
        <v> </v>
      </c>
      <c r="B42" s="33" t="s">
        <v>2777</v>
      </c>
      <c r="C42" s="187" t="s">
        <v>559</v>
      </c>
      <c r="D42" s="128" t="s">
        <v>309</v>
      </c>
      <c r="E42" s="98" t="s">
        <v>2507</v>
      </c>
      <c r="F42" s="294">
        <v>7750</v>
      </c>
      <c r="G42" s="227">
        <v>0.24</v>
      </c>
      <c r="H42" s="283">
        <f t="shared" si="4"/>
        <v>5890</v>
      </c>
      <c r="I42" s="289">
        <f>IF(H42=0," ",H42/Currency!$C$11)</f>
        <v>6058.424192552973</v>
      </c>
      <c r="J42" s="70">
        <f>IF(H42=0," ",$H42*VLOOKUP($J$6,Currency!$A$3:$G$8,7,0))</f>
        <v>3873.4709982901486</v>
      </c>
      <c r="K42" s="64"/>
      <c r="L42" s="395" t="s">
        <v>479</v>
      </c>
      <c r="M42" s="395" t="s">
        <v>479</v>
      </c>
      <c r="N42" s="395" t="s">
        <v>479</v>
      </c>
      <c r="O42" s="395" t="s">
        <v>479</v>
      </c>
      <c r="P42" s="395" t="s">
        <v>479</v>
      </c>
      <c r="Q42" s="395" t="s">
        <v>479</v>
      </c>
      <c r="R42" s="390"/>
      <c r="S42" s="390"/>
      <c r="T42" s="390"/>
      <c r="U42" s="390"/>
      <c r="V42" s="390"/>
    </row>
    <row r="43" spans="1:22" s="51" customFormat="1" ht="25.5">
      <c r="A43" s="61" t="str">
        <f t="shared" si="0"/>
        <v> </v>
      </c>
      <c r="B43" s="33" t="s">
        <v>1479</v>
      </c>
      <c r="C43" s="187" t="s">
        <v>2612</v>
      </c>
      <c r="D43" s="128" t="s">
        <v>309</v>
      </c>
      <c r="E43" s="98" t="s">
        <v>2507</v>
      </c>
      <c r="F43" s="294">
        <v>15500</v>
      </c>
      <c r="G43" s="227">
        <v>0.24</v>
      </c>
      <c r="H43" s="283">
        <f t="shared" si="4"/>
        <v>11780</v>
      </c>
      <c r="I43" s="289">
        <f>IF(H43=0," ",H43/Currency!$C$11)</f>
        <v>12116.848385105946</v>
      </c>
      <c r="J43" s="70">
        <f>IF(H43=0," ",$H43*VLOOKUP($J$6,Currency!$A$3:$G$8,7,0))</f>
        <v>7746.941996580297</v>
      </c>
      <c r="K43" s="64"/>
      <c r="L43" s="395" t="s">
        <v>479</v>
      </c>
      <c r="M43" s="395" t="s">
        <v>479</v>
      </c>
      <c r="N43" s="395" t="s">
        <v>479</v>
      </c>
      <c r="O43" s="395" t="s">
        <v>479</v>
      </c>
      <c r="P43" s="395" t="s">
        <v>479</v>
      </c>
      <c r="Q43" s="395" t="s">
        <v>479</v>
      </c>
      <c r="R43" s="390"/>
      <c r="S43" s="390"/>
      <c r="T43" s="390"/>
      <c r="U43" s="390"/>
      <c r="V43" s="390"/>
    </row>
    <row r="44" spans="1:22" s="51" customFormat="1" ht="25.5">
      <c r="A44" s="61" t="str">
        <f t="shared" si="0"/>
        <v> </v>
      </c>
      <c r="B44" s="33" t="s">
        <v>1480</v>
      </c>
      <c r="C44" s="187" t="s">
        <v>2613</v>
      </c>
      <c r="D44" s="128" t="s">
        <v>309</v>
      </c>
      <c r="E44" s="98" t="s">
        <v>2507</v>
      </c>
      <c r="F44" s="294">
        <v>31000</v>
      </c>
      <c r="G44" s="227">
        <v>0.24</v>
      </c>
      <c r="H44" s="283">
        <f t="shared" si="4"/>
        <v>23560</v>
      </c>
      <c r="I44" s="289">
        <f>IF(H44=0," ",H44/Currency!$C$11)</f>
        <v>24233.696770211893</v>
      </c>
      <c r="J44" s="70">
        <f>IF(H44=0," ",$H44*VLOOKUP($J$6,Currency!$A$3:$G$8,7,0))</f>
        <v>15493.883993160594</v>
      </c>
      <c r="K44" s="64"/>
      <c r="L44" s="395" t="s">
        <v>479</v>
      </c>
      <c r="M44" s="395" t="s">
        <v>479</v>
      </c>
      <c r="N44" s="395" t="s">
        <v>479</v>
      </c>
      <c r="O44" s="395" t="s">
        <v>479</v>
      </c>
      <c r="P44" s="395" t="s">
        <v>479</v>
      </c>
      <c r="Q44" s="395" t="s">
        <v>479</v>
      </c>
      <c r="R44" s="390"/>
      <c r="S44" s="390"/>
      <c r="T44" s="390"/>
      <c r="U44" s="390"/>
      <c r="V44" s="390"/>
    </row>
    <row r="45" spans="1:22" s="51" customFormat="1" ht="14.25" customHeight="1">
      <c r="A45" s="61" t="str">
        <f t="shared" si="0"/>
        <v> </v>
      </c>
      <c r="B45" s="33"/>
      <c r="C45" s="217" t="s">
        <v>1027</v>
      </c>
      <c r="D45" s="128"/>
      <c r="E45" s="98"/>
      <c r="F45" s="294"/>
      <c r="G45" s="227"/>
      <c r="H45" s="283"/>
      <c r="I45" s="289"/>
      <c r="J45" s="70"/>
      <c r="K45" s="64"/>
      <c r="L45" s="395" t="s">
        <v>479</v>
      </c>
      <c r="M45" s="395" t="s">
        <v>479</v>
      </c>
      <c r="N45" s="395" t="s">
        <v>479</v>
      </c>
      <c r="O45" s="395" t="s">
        <v>479</v>
      </c>
      <c r="P45" s="395" t="s">
        <v>479</v>
      </c>
      <c r="Q45" s="395" t="s">
        <v>479</v>
      </c>
      <c r="R45" s="390"/>
      <c r="S45" s="390"/>
      <c r="T45" s="390"/>
      <c r="U45" s="390"/>
      <c r="V45" s="390"/>
    </row>
    <row r="46" spans="1:22" s="51" customFormat="1" ht="25.5">
      <c r="A46" s="61" t="str">
        <f t="shared" si="0"/>
        <v> </v>
      </c>
      <c r="B46" s="33" t="s">
        <v>2512</v>
      </c>
      <c r="C46" s="187" t="s">
        <v>1317</v>
      </c>
      <c r="D46" s="128" t="s">
        <v>2845</v>
      </c>
      <c r="E46" s="98" t="s">
        <v>2507</v>
      </c>
      <c r="F46" s="294">
        <v>495</v>
      </c>
      <c r="G46" s="227">
        <v>0.3</v>
      </c>
      <c r="H46" s="283">
        <f aca="true" t="shared" si="5" ref="H46:H53">F46*(1-G46)</f>
        <v>346.5</v>
      </c>
      <c r="I46" s="289">
        <f>IF(H46=0," ",H46/Currency!$C$11)</f>
        <v>356.4081464719194</v>
      </c>
      <c r="J46" s="70">
        <f>IF(H46=0," ",$H46*VLOOKUP($J$6,Currency!$A$3:$G$8,7,0))</f>
        <v>227.87057740365645</v>
      </c>
      <c r="K46" s="64"/>
      <c r="L46" s="395" t="s">
        <v>479</v>
      </c>
      <c r="M46" s="395" t="s">
        <v>479</v>
      </c>
      <c r="N46" s="395" t="s">
        <v>479</v>
      </c>
      <c r="O46" s="395" t="s">
        <v>479</v>
      </c>
      <c r="P46" s="395" t="s">
        <v>479</v>
      </c>
      <c r="Q46" s="395" t="s">
        <v>479</v>
      </c>
      <c r="R46" s="390"/>
      <c r="S46" s="390"/>
      <c r="T46" s="390"/>
      <c r="U46" s="390"/>
      <c r="V46" s="390"/>
    </row>
    <row r="47" spans="1:22" s="51" customFormat="1" ht="25.5">
      <c r="A47" s="61" t="str">
        <f t="shared" si="0"/>
        <v> </v>
      </c>
      <c r="B47" s="33" t="s">
        <v>2513</v>
      </c>
      <c r="C47" s="187" t="s">
        <v>2746</v>
      </c>
      <c r="D47" s="128" t="s">
        <v>2845</v>
      </c>
      <c r="E47" s="98" t="s">
        <v>2507</v>
      </c>
      <c r="F47" s="294">
        <v>935</v>
      </c>
      <c r="G47" s="227">
        <v>0.3</v>
      </c>
      <c r="H47" s="283">
        <f t="shared" si="5"/>
        <v>654.5</v>
      </c>
      <c r="I47" s="289">
        <f>IF(H47=0," ",H47/Currency!$C$11)</f>
        <v>673.2153877802922</v>
      </c>
      <c r="J47" s="70">
        <f>IF(H47=0," ",$H47*VLOOKUP($J$6,Currency!$A$3:$G$8,7,0))</f>
        <v>430.4222017624622</v>
      </c>
      <c r="K47" s="64"/>
      <c r="L47" s="395" t="s">
        <v>479</v>
      </c>
      <c r="M47" s="395" t="s">
        <v>479</v>
      </c>
      <c r="N47" s="395" t="s">
        <v>479</v>
      </c>
      <c r="O47" s="395" t="s">
        <v>479</v>
      </c>
      <c r="P47" s="395" t="s">
        <v>479</v>
      </c>
      <c r="Q47" s="395" t="s">
        <v>479</v>
      </c>
      <c r="R47" s="390"/>
      <c r="S47" s="390"/>
      <c r="T47" s="390"/>
      <c r="U47" s="390"/>
      <c r="V47" s="390"/>
    </row>
    <row r="48" spans="1:22" s="51" customFormat="1" ht="25.5">
      <c r="A48" s="61" t="str">
        <f t="shared" si="0"/>
        <v> </v>
      </c>
      <c r="B48" s="33" t="s">
        <v>2514</v>
      </c>
      <c r="C48" s="187" t="s">
        <v>2747</v>
      </c>
      <c r="D48" s="128" t="s">
        <v>2845</v>
      </c>
      <c r="E48" s="98" t="s">
        <v>2507</v>
      </c>
      <c r="F48" s="294">
        <v>1375</v>
      </c>
      <c r="G48" s="227">
        <v>0.3</v>
      </c>
      <c r="H48" s="283">
        <f t="shared" si="5"/>
        <v>962.4999999999999</v>
      </c>
      <c r="I48" s="289">
        <f>IF(H48=0," ",H48/Currency!$C$11)</f>
        <v>990.0226290886649</v>
      </c>
      <c r="J48" s="70">
        <f>IF(H48=0," ",$H48*VLOOKUP($J$6,Currency!$A$3:$G$8,7,0))</f>
        <v>632.9738261212678</v>
      </c>
      <c r="K48" s="64"/>
      <c r="L48" s="395" t="s">
        <v>479</v>
      </c>
      <c r="M48" s="395" t="s">
        <v>479</v>
      </c>
      <c r="N48" s="395" t="s">
        <v>479</v>
      </c>
      <c r="O48" s="395" t="s">
        <v>479</v>
      </c>
      <c r="P48" s="395" t="s">
        <v>479</v>
      </c>
      <c r="Q48" s="395" t="s">
        <v>479</v>
      </c>
      <c r="R48" s="390"/>
      <c r="S48" s="390"/>
      <c r="T48" s="390"/>
      <c r="U48" s="390"/>
      <c r="V48" s="390"/>
    </row>
    <row r="49" spans="1:22" s="51" customFormat="1" ht="25.5">
      <c r="A49" s="61" t="str">
        <f t="shared" si="0"/>
        <v> </v>
      </c>
      <c r="B49" s="33" t="s">
        <v>2515</v>
      </c>
      <c r="C49" s="187" t="s">
        <v>2474</v>
      </c>
      <c r="D49" s="128" t="s">
        <v>2845</v>
      </c>
      <c r="E49" s="98" t="s">
        <v>2507</v>
      </c>
      <c r="F49" s="294">
        <v>2145</v>
      </c>
      <c r="G49" s="227">
        <v>0.3</v>
      </c>
      <c r="H49" s="283">
        <f t="shared" si="5"/>
        <v>1501.5</v>
      </c>
      <c r="I49" s="289">
        <f>IF(H49=0," ",H49/Currency!$C$11)</f>
        <v>1544.4353013783173</v>
      </c>
      <c r="J49" s="70">
        <f>IF(H49=0," ",$H49*VLOOKUP($J$6,Currency!$A$3:$G$8,7,0))</f>
        <v>987.439168749178</v>
      </c>
      <c r="K49" s="64"/>
      <c r="L49" s="395" t="s">
        <v>479</v>
      </c>
      <c r="M49" s="395" t="s">
        <v>479</v>
      </c>
      <c r="N49" s="395" t="s">
        <v>479</v>
      </c>
      <c r="O49" s="395" t="s">
        <v>479</v>
      </c>
      <c r="P49" s="395" t="s">
        <v>479</v>
      </c>
      <c r="Q49" s="395" t="s">
        <v>479</v>
      </c>
      <c r="R49" s="390"/>
      <c r="S49" s="390"/>
      <c r="T49" s="390"/>
      <c r="U49" s="390"/>
      <c r="V49" s="390"/>
    </row>
    <row r="50" spans="1:22" s="51" customFormat="1" ht="25.5">
      <c r="A50" s="61" t="str">
        <f t="shared" si="0"/>
        <v> </v>
      </c>
      <c r="B50" s="33" t="s">
        <v>2516</v>
      </c>
      <c r="C50" s="187" t="s">
        <v>2475</v>
      </c>
      <c r="D50" s="128" t="s">
        <v>2845</v>
      </c>
      <c r="E50" s="98" t="s">
        <v>2507</v>
      </c>
      <c r="F50" s="294">
        <v>2758.8</v>
      </c>
      <c r="G50" s="227">
        <v>0.3</v>
      </c>
      <c r="H50" s="283">
        <f t="shared" si="5"/>
        <v>1931.16</v>
      </c>
      <c r="I50" s="289">
        <f>IF(H50=0," ",H50/Currency!$C$11)</f>
        <v>1986.3814030034973</v>
      </c>
      <c r="J50" s="70">
        <f>IF(H50=0," ",$H50*VLOOKUP($J$6,Currency!$A$3:$G$8,7,0))</f>
        <v>1269.998684729712</v>
      </c>
      <c r="K50" s="64"/>
      <c r="L50" s="395" t="s">
        <v>479</v>
      </c>
      <c r="M50" s="395" t="s">
        <v>479</v>
      </c>
      <c r="N50" s="395" t="s">
        <v>479</v>
      </c>
      <c r="O50" s="395" t="s">
        <v>479</v>
      </c>
      <c r="P50" s="395" t="s">
        <v>479</v>
      </c>
      <c r="Q50" s="395" t="s">
        <v>479</v>
      </c>
      <c r="R50" s="390"/>
      <c r="S50" s="390"/>
      <c r="T50" s="390"/>
      <c r="U50" s="390"/>
      <c r="V50" s="390"/>
    </row>
    <row r="51" spans="1:22" s="51" customFormat="1" ht="25.5">
      <c r="A51" s="61" t="str">
        <f t="shared" si="0"/>
        <v> </v>
      </c>
      <c r="B51" s="33" t="s">
        <v>2517</v>
      </c>
      <c r="C51" s="187" t="s">
        <v>2476</v>
      </c>
      <c r="D51" s="128" t="s">
        <v>978</v>
      </c>
      <c r="E51" s="98" t="s">
        <v>2507</v>
      </c>
      <c r="F51" s="294">
        <v>4550</v>
      </c>
      <c r="G51" s="227">
        <v>0.25</v>
      </c>
      <c r="H51" s="283">
        <f t="shared" si="5"/>
        <v>3412.5</v>
      </c>
      <c r="I51" s="289">
        <f>IF(H51=0," ",H51/Currency!$C$11)</f>
        <v>3510.080230405267</v>
      </c>
      <c r="J51" s="70">
        <f>IF(H51=0," ",$H51*VLOOKUP($J$6,Currency!$A$3:$G$8,7,0))</f>
        <v>2244.1799289754044</v>
      </c>
      <c r="K51" s="64"/>
      <c r="L51" s="395" t="s">
        <v>479</v>
      </c>
      <c r="M51" s="395" t="s">
        <v>479</v>
      </c>
      <c r="N51" s="395" t="s">
        <v>479</v>
      </c>
      <c r="O51" s="395" t="s">
        <v>479</v>
      </c>
      <c r="P51" s="395" t="s">
        <v>479</v>
      </c>
      <c r="Q51" s="395" t="s">
        <v>479</v>
      </c>
      <c r="R51" s="390"/>
      <c r="S51" s="390"/>
      <c r="T51" s="390"/>
      <c r="U51" s="390"/>
      <c r="V51" s="390"/>
    </row>
    <row r="52" spans="1:22" s="51" customFormat="1" ht="25.5">
      <c r="A52" s="61" t="str">
        <f t="shared" si="0"/>
        <v> </v>
      </c>
      <c r="B52" s="33" t="s">
        <v>2518</v>
      </c>
      <c r="C52" s="187" t="s">
        <v>2477</v>
      </c>
      <c r="D52" s="128" t="s">
        <v>978</v>
      </c>
      <c r="E52" s="98" t="s">
        <v>2507</v>
      </c>
      <c r="F52" s="294">
        <v>9100</v>
      </c>
      <c r="G52" s="227">
        <v>0.25</v>
      </c>
      <c r="H52" s="283">
        <f t="shared" si="5"/>
        <v>6825</v>
      </c>
      <c r="I52" s="289">
        <f>IF(H52=0," ",H52/Currency!$C$11)</f>
        <v>7020.160460810534</v>
      </c>
      <c r="J52" s="70">
        <f>IF(H52=0," ",$H52*VLOOKUP($J$6,Currency!$A$3:$G$8,7,0))</f>
        <v>4488.359857950809</v>
      </c>
      <c r="K52" s="64"/>
      <c r="L52" s="395" t="s">
        <v>479</v>
      </c>
      <c r="M52" s="395" t="s">
        <v>479</v>
      </c>
      <c r="N52" s="395" t="s">
        <v>479</v>
      </c>
      <c r="O52" s="395" t="s">
        <v>479</v>
      </c>
      <c r="P52" s="395" t="s">
        <v>479</v>
      </c>
      <c r="Q52" s="395" t="s">
        <v>479</v>
      </c>
      <c r="R52" s="390"/>
      <c r="S52" s="390"/>
      <c r="T52" s="390"/>
      <c r="U52" s="390"/>
      <c r="V52" s="390"/>
    </row>
    <row r="53" spans="1:22" s="51" customFormat="1" ht="25.5">
      <c r="A53" s="61" t="str">
        <f t="shared" si="0"/>
        <v> </v>
      </c>
      <c r="B53" s="33" t="s">
        <v>2519</v>
      </c>
      <c r="C53" s="187" t="s">
        <v>2916</v>
      </c>
      <c r="D53" s="128" t="s">
        <v>978</v>
      </c>
      <c r="E53" s="98" t="s">
        <v>2507</v>
      </c>
      <c r="F53" s="294">
        <v>18200</v>
      </c>
      <c r="G53" s="227">
        <v>0.25</v>
      </c>
      <c r="H53" s="283">
        <f t="shared" si="5"/>
        <v>13650</v>
      </c>
      <c r="I53" s="289">
        <f>IF(H53=0," ",H53/Currency!$C$11)</f>
        <v>14040.320921621067</v>
      </c>
      <c r="J53" s="70">
        <f>IF(H53=0," ",$H53*VLOOKUP($J$6,Currency!$A$3:$G$8,7,0))</f>
        <v>8976.719715901618</v>
      </c>
      <c r="K53" s="64"/>
      <c r="L53" s="395" t="s">
        <v>479</v>
      </c>
      <c r="M53" s="395" t="s">
        <v>479</v>
      </c>
      <c r="N53" s="395" t="s">
        <v>479</v>
      </c>
      <c r="O53" s="395" t="s">
        <v>479</v>
      </c>
      <c r="P53" s="395" t="s">
        <v>479</v>
      </c>
      <c r="Q53" s="395" t="s">
        <v>479</v>
      </c>
      <c r="R53" s="390"/>
      <c r="S53" s="390"/>
      <c r="T53" s="390"/>
      <c r="U53" s="390"/>
      <c r="V53" s="390"/>
    </row>
    <row r="54" spans="1:22" s="51" customFormat="1" ht="14.25" customHeight="1">
      <c r="A54" s="61" t="str">
        <f t="shared" si="0"/>
        <v> </v>
      </c>
      <c r="B54" s="33"/>
      <c r="C54" s="187"/>
      <c r="D54" s="128"/>
      <c r="E54" s="98"/>
      <c r="F54" s="294"/>
      <c r="G54" s="227"/>
      <c r="H54" s="283"/>
      <c r="I54" s="289"/>
      <c r="J54" s="70"/>
      <c r="K54" s="64"/>
      <c r="L54" s="395" t="s">
        <v>479</v>
      </c>
      <c r="M54" s="395" t="s">
        <v>479</v>
      </c>
      <c r="N54" s="395" t="s">
        <v>479</v>
      </c>
      <c r="O54" s="395" t="s">
        <v>479</v>
      </c>
      <c r="P54" s="395" t="s">
        <v>479</v>
      </c>
      <c r="Q54" s="395" t="s">
        <v>479</v>
      </c>
      <c r="R54" s="390"/>
      <c r="S54" s="390"/>
      <c r="T54" s="390"/>
      <c r="U54" s="390"/>
      <c r="V54" s="390"/>
    </row>
    <row r="55" spans="1:22" s="51" customFormat="1" ht="25.5">
      <c r="A55" s="61" t="str">
        <f t="shared" si="0"/>
        <v> </v>
      </c>
      <c r="B55" s="33" t="s">
        <v>542</v>
      </c>
      <c r="C55" s="187" t="s">
        <v>2292</v>
      </c>
      <c r="D55" s="128" t="s">
        <v>978</v>
      </c>
      <c r="E55" s="98" t="s">
        <v>2507</v>
      </c>
      <c r="F55" s="294">
        <v>1287</v>
      </c>
      <c r="G55" s="227">
        <v>0.25</v>
      </c>
      <c r="H55" s="283">
        <f aca="true" t="shared" si="6" ref="H55:H62">F55*(1-G55)</f>
        <v>965.25</v>
      </c>
      <c r="I55" s="289">
        <f>IF(H55=0," ",H55/Currency!$C$11)</f>
        <v>992.8512651717754</v>
      </c>
      <c r="J55" s="70">
        <f>IF(H55=0," ",$H55*VLOOKUP($J$6,Currency!$A$3:$G$8,7,0))</f>
        <v>634.7823227673287</v>
      </c>
      <c r="K55" s="64"/>
      <c r="L55" s="395" t="s">
        <v>479</v>
      </c>
      <c r="M55" s="395" t="s">
        <v>479</v>
      </c>
      <c r="N55" s="395" t="s">
        <v>479</v>
      </c>
      <c r="O55" s="395" t="s">
        <v>479</v>
      </c>
      <c r="P55" s="395" t="s">
        <v>479</v>
      </c>
      <c r="Q55" s="395" t="s">
        <v>479</v>
      </c>
      <c r="R55" s="390"/>
      <c r="S55" s="390"/>
      <c r="T55" s="390"/>
      <c r="U55" s="390"/>
      <c r="V55" s="390"/>
    </row>
    <row r="56" spans="1:22" s="51" customFormat="1" ht="25.5">
      <c r="A56" s="61" t="str">
        <f t="shared" si="0"/>
        <v> </v>
      </c>
      <c r="B56" s="33" t="s">
        <v>1977</v>
      </c>
      <c r="C56" s="187" t="s">
        <v>1318</v>
      </c>
      <c r="D56" s="128" t="s">
        <v>978</v>
      </c>
      <c r="E56" s="98" t="s">
        <v>2507</v>
      </c>
      <c r="F56" s="294">
        <v>2431</v>
      </c>
      <c r="G56" s="227">
        <v>0.25</v>
      </c>
      <c r="H56" s="283">
        <f t="shared" si="6"/>
        <v>1823.25</v>
      </c>
      <c r="I56" s="289">
        <f>IF(H56=0," ",H56/Currency!$C$11)</f>
        <v>1875.3857231022425</v>
      </c>
      <c r="J56" s="70">
        <f>IF(H56=0," ",$H56*VLOOKUP($J$6,Currency!$A$3:$G$8,7,0))</f>
        <v>1199.0332763382876</v>
      </c>
      <c r="K56" s="64"/>
      <c r="L56" s="395" t="s">
        <v>479</v>
      </c>
      <c r="M56" s="395" t="s">
        <v>479</v>
      </c>
      <c r="N56" s="395" t="s">
        <v>479</v>
      </c>
      <c r="O56" s="395" t="s">
        <v>479</v>
      </c>
      <c r="P56" s="395" t="s">
        <v>479</v>
      </c>
      <c r="Q56" s="395" t="s">
        <v>479</v>
      </c>
      <c r="R56" s="390"/>
      <c r="S56" s="390"/>
      <c r="T56" s="390"/>
      <c r="U56" s="390"/>
      <c r="V56" s="390"/>
    </row>
    <row r="57" spans="1:22" s="51" customFormat="1" ht="25.5">
      <c r="A57" s="61" t="str">
        <f t="shared" si="0"/>
        <v> </v>
      </c>
      <c r="B57" s="33" t="s">
        <v>2442</v>
      </c>
      <c r="C57" s="187" t="s">
        <v>1319</v>
      </c>
      <c r="D57" s="128" t="s">
        <v>978</v>
      </c>
      <c r="E57" s="98" t="s">
        <v>2507</v>
      </c>
      <c r="F57" s="294">
        <v>3575</v>
      </c>
      <c r="G57" s="227">
        <v>0.25</v>
      </c>
      <c r="H57" s="283">
        <f t="shared" si="6"/>
        <v>2681.25</v>
      </c>
      <c r="I57" s="289">
        <f>IF(H57=0," ",H57/Currency!$C$11)</f>
        <v>2757.9201810327095</v>
      </c>
      <c r="J57" s="70">
        <f>IF(H57=0," ",$H57*VLOOKUP($J$6,Currency!$A$3:$G$8,7,0))</f>
        <v>1763.2842299092463</v>
      </c>
      <c r="K57" s="64"/>
      <c r="L57" s="395" t="s">
        <v>479</v>
      </c>
      <c r="M57" s="395" t="s">
        <v>479</v>
      </c>
      <c r="N57" s="395" t="s">
        <v>479</v>
      </c>
      <c r="O57" s="395" t="s">
        <v>479</v>
      </c>
      <c r="P57" s="395" t="s">
        <v>479</v>
      </c>
      <c r="Q57" s="395" t="s">
        <v>479</v>
      </c>
      <c r="R57" s="390"/>
      <c r="S57" s="390"/>
      <c r="T57" s="390"/>
      <c r="U57" s="390"/>
      <c r="V57" s="390"/>
    </row>
    <row r="58" spans="1:22" s="51" customFormat="1" ht="25.5">
      <c r="A58" s="61" t="str">
        <f t="shared" si="0"/>
        <v> </v>
      </c>
      <c r="B58" s="33" t="s">
        <v>1380</v>
      </c>
      <c r="C58" s="187" t="s">
        <v>1705</v>
      </c>
      <c r="D58" s="128" t="s">
        <v>978</v>
      </c>
      <c r="E58" s="98" t="s">
        <v>2507</v>
      </c>
      <c r="F58" s="294">
        <v>5577</v>
      </c>
      <c r="G58" s="227">
        <v>0.25</v>
      </c>
      <c r="H58" s="283">
        <f t="shared" si="6"/>
        <v>4182.75</v>
      </c>
      <c r="I58" s="289">
        <f>IF(H58=0," ",H58/Currency!$C$11)</f>
        <v>4302.355482411027</v>
      </c>
      <c r="J58" s="70">
        <f>IF(H58=0," ",$H58*VLOOKUP($J$6,Currency!$A$3:$G$8,7,0))</f>
        <v>2750.7233986584242</v>
      </c>
      <c r="K58" s="64"/>
      <c r="L58" s="395" t="s">
        <v>479</v>
      </c>
      <c r="M58" s="395" t="s">
        <v>479</v>
      </c>
      <c r="N58" s="395" t="s">
        <v>479</v>
      </c>
      <c r="O58" s="395" t="s">
        <v>479</v>
      </c>
      <c r="P58" s="395" t="s">
        <v>479</v>
      </c>
      <c r="Q58" s="395" t="s">
        <v>479</v>
      </c>
      <c r="R58" s="390"/>
      <c r="S58" s="390"/>
      <c r="T58" s="390"/>
      <c r="U58" s="390"/>
      <c r="V58" s="390"/>
    </row>
    <row r="59" spans="1:22" s="51" customFormat="1" ht="25.5">
      <c r="A59" s="61" t="str">
        <f t="shared" si="0"/>
        <v> </v>
      </c>
      <c r="B59" s="33" t="s">
        <v>856</v>
      </c>
      <c r="C59" s="187" t="s">
        <v>1706</v>
      </c>
      <c r="D59" s="128" t="s">
        <v>978</v>
      </c>
      <c r="E59" s="98" t="s">
        <v>2507</v>
      </c>
      <c r="F59" s="294">
        <v>7173.45</v>
      </c>
      <c r="G59" s="227">
        <v>0.25</v>
      </c>
      <c r="H59" s="283">
        <f t="shared" si="6"/>
        <v>5380.0875</v>
      </c>
      <c r="I59" s="289">
        <f>IF(H59=0," ",H59/Currency!$C$11)</f>
        <v>5533.930775560584</v>
      </c>
      <c r="J59" s="70">
        <f>IF(H59=0," ",$H59*VLOOKUP($J$6,Currency!$A$3:$G$8,7,0))</f>
        <v>3538.134617913981</v>
      </c>
      <c r="K59" s="64"/>
      <c r="L59" s="395" t="s">
        <v>479</v>
      </c>
      <c r="M59" s="395" t="s">
        <v>479</v>
      </c>
      <c r="N59" s="395" t="s">
        <v>479</v>
      </c>
      <c r="O59" s="395" t="s">
        <v>479</v>
      </c>
      <c r="P59" s="395" t="s">
        <v>479</v>
      </c>
      <c r="Q59" s="395" t="s">
        <v>479</v>
      </c>
      <c r="R59" s="390"/>
      <c r="S59" s="390"/>
      <c r="T59" s="390"/>
      <c r="U59" s="390"/>
      <c r="V59" s="390"/>
    </row>
    <row r="60" spans="1:22" s="51" customFormat="1" ht="25.5">
      <c r="A60" s="61" t="str">
        <f t="shared" si="0"/>
        <v> </v>
      </c>
      <c r="B60" s="33" t="s">
        <v>857</v>
      </c>
      <c r="C60" s="187" t="s">
        <v>572</v>
      </c>
      <c r="D60" s="128" t="s">
        <v>309</v>
      </c>
      <c r="E60" s="98" t="s">
        <v>2507</v>
      </c>
      <c r="F60" s="294">
        <v>11900</v>
      </c>
      <c r="G60" s="227">
        <v>0.24</v>
      </c>
      <c r="H60" s="283">
        <f t="shared" si="6"/>
        <v>9044</v>
      </c>
      <c r="I60" s="289">
        <f>IF(H60=0," ",H60/Currency!$C$11)</f>
        <v>9302.612631145856</v>
      </c>
      <c r="J60" s="70">
        <f>IF(H60=0," ",$H60*VLOOKUP($J$6,Currency!$A$3:$G$8,7,0))</f>
        <v>5947.652242535842</v>
      </c>
      <c r="K60" s="64"/>
      <c r="L60" s="395" t="s">
        <v>479</v>
      </c>
      <c r="M60" s="395" t="s">
        <v>479</v>
      </c>
      <c r="N60" s="395" t="s">
        <v>479</v>
      </c>
      <c r="O60" s="395" t="s">
        <v>479</v>
      </c>
      <c r="P60" s="395" t="s">
        <v>479</v>
      </c>
      <c r="Q60" s="395" t="s">
        <v>479</v>
      </c>
      <c r="R60" s="390"/>
      <c r="S60" s="390"/>
      <c r="T60" s="390"/>
      <c r="U60" s="390"/>
      <c r="V60" s="390"/>
    </row>
    <row r="61" spans="1:22" s="51" customFormat="1" ht="25.5">
      <c r="A61" s="61" t="str">
        <f t="shared" si="0"/>
        <v> </v>
      </c>
      <c r="B61" s="33" t="s">
        <v>127</v>
      </c>
      <c r="C61" s="187" t="s">
        <v>1423</v>
      </c>
      <c r="D61" s="128" t="s">
        <v>309</v>
      </c>
      <c r="E61" s="98" t="s">
        <v>2507</v>
      </c>
      <c r="F61" s="294">
        <v>23800</v>
      </c>
      <c r="G61" s="227">
        <v>0.24</v>
      </c>
      <c r="H61" s="283">
        <f t="shared" si="6"/>
        <v>18088</v>
      </c>
      <c r="I61" s="289">
        <f>IF(H61=0," ",H61/Currency!$C$11)</f>
        <v>18605.22526229171</v>
      </c>
      <c r="J61" s="70">
        <f>IF(H61=0," ",$H61*VLOOKUP($J$6,Currency!$A$3:$G$8,7,0))</f>
        <v>11895.304485071683</v>
      </c>
      <c r="K61" s="64"/>
      <c r="L61" s="395" t="s">
        <v>479</v>
      </c>
      <c r="M61" s="395" t="s">
        <v>479</v>
      </c>
      <c r="N61" s="395" t="s">
        <v>479</v>
      </c>
      <c r="O61" s="395" t="s">
        <v>479</v>
      </c>
      <c r="P61" s="395" t="s">
        <v>479</v>
      </c>
      <c r="Q61" s="395" t="s">
        <v>479</v>
      </c>
      <c r="R61" s="390"/>
      <c r="S61" s="390"/>
      <c r="T61" s="390"/>
      <c r="U61" s="390"/>
      <c r="V61" s="390"/>
    </row>
    <row r="62" spans="1:22" s="51" customFormat="1" ht="25.5">
      <c r="A62" s="61" t="str">
        <f t="shared" si="0"/>
        <v> </v>
      </c>
      <c r="B62" s="33" t="s">
        <v>2781</v>
      </c>
      <c r="C62" s="187" t="s">
        <v>2291</v>
      </c>
      <c r="D62" s="128" t="s">
        <v>309</v>
      </c>
      <c r="E62" s="98" t="s">
        <v>2507</v>
      </c>
      <c r="F62" s="294">
        <v>47600</v>
      </c>
      <c r="G62" s="227">
        <v>0.24</v>
      </c>
      <c r="H62" s="283">
        <f t="shared" si="6"/>
        <v>36176</v>
      </c>
      <c r="I62" s="289">
        <f>IF(H62=0," ",H62/Currency!$C$11)</f>
        <v>37210.45052458342</v>
      </c>
      <c r="J62" s="70">
        <f>IF(H62=0," ",$H62*VLOOKUP($J$6,Currency!$A$3:$G$8,7,0))</f>
        <v>23790.608970143367</v>
      </c>
      <c r="K62" s="64"/>
      <c r="L62" s="395" t="s">
        <v>479</v>
      </c>
      <c r="M62" s="395" t="s">
        <v>479</v>
      </c>
      <c r="N62" s="395" t="s">
        <v>479</v>
      </c>
      <c r="O62" s="395" t="s">
        <v>479</v>
      </c>
      <c r="P62" s="395" t="s">
        <v>479</v>
      </c>
      <c r="Q62" s="395" t="s">
        <v>479</v>
      </c>
      <c r="R62" s="390"/>
      <c r="S62" s="390"/>
      <c r="T62" s="390"/>
      <c r="U62" s="390"/>
      <c r="V62" s="390"/>
    </row>
    <row r="63" spans="1:22" s="51" customFormat="1" ht="14.25" customHeight="1">
      <c r="A63" s="61" t="str">
        <f t="shared" si="0"/>
        <v> </v>
      </c>
      <c r="B63" s="33"/>
      <c r="C63" s="217" t="s">
        <v>1028</v>
      </c>
      <c r="D63" s="128"/>
      <c r="E63" s="98"/>
      <c r="F63" s="294"/>
      <c r="G63" s="227"/>
      <c r="H63" s="283"/>
      <c r="I63" s="289"/>
      <c r="J63" s="70"/>
      <c r="K63" s="64"/>
      <c r="L63" s="395" t="s">
        <v>479</v>
      </c>
      <c r="M63" s="395" t="s">
        <v>479</v>
      </c>
      <c r="N63" s="395" t="s">
        <v>479</v>
      </c>
      <c r="O63" s="395" t="s">
        <v>479</v>
      </c>
      <c r="P63" s="395" t="s">
        <v>479</v>
      </c>
      <c r="Q63" s="395" t="s">
        <v>479</v>
      </c>
      <c r="R63" s="390"/>
      <c r="S63" s="390"/>
      <c r="T63" s="390"/>
      <c r="U63" s="390"/>
      <c r="V63" s="390"/>
    </row>
    <row r="64" spans="1:22" s="51" customFormat="1" ht="25.5">
      <c r="A64" s="61" t="str">
        <f t="shared" si="0"/>
        <v> </v>
      </c>
      <c r="B64" s="33" t="s">
        <v>2782</v>
      </c>
      <c r="C64" s="187" t="s">
        <v>1133</v>
      </c>
      <c r="D64" s="128" t="s">
        <v>2845</v>
      </c>
      <c r="E64" s="98" t="s">
        <v>2507</v>
      </c>
      <c r="F64" s="294">
        <v>594</v>
      </c>
      <c r="G64" s="227">
        <v>0.3</v>
      </c>
      <c r="H64" s="283">
        <f aca="true" t="shared" si="7" ref="H64:H71">F64*(1-G64)</f>
        <v>415.79999999999995</v>
      </c>
      <c r="I64" s="289">
        <f>IF(H64=0," ",H64/Currency!$C$11)</f>
        <v>427.6897757663032</v>
      </c>
      <c r="J64" s="70">
        <f>IF(H64=0," ",$H64*VLOOKUP($J$6,Currency!$A$3:$G$8,7,0))</f>
        <v>273.44469288438773</v>
      </c>
      <c r="K64" s="64"/>
      <c r="L64" s="395" t="s">
        <v>479</v>
      </c>
      <c r="M64" s="395" t="s">
        <v>479</v>
      </c>
      <c r="N64" s="395" t="s">
        <v>479</v>
      </c>
      <c r="O64" s="395" t="s">
        <v>479</v>
      </c>
      <c r="P64" s="395" t="s">
        <v>479</v>
      </c>
      <c r="Q64" s="395" t="s">
        <v>479</v>
      </c>
      <c r="R64" s="390"/>
      <c r="S64" s="390"/>
      <c r="T64" s="390"/>
      <c r="U64" s="390"/>
      <c r="V64" s="390"/>
    </row>
    <row r="65" spans="1:22" s="51" customFormat="1" ht="25.5">
      <c r="A65" s="61" t="str">
        <f t="shared" si="0"/>
        <v> </v>
      </c>
      <c r="B65" s="33" t="s">
        <v>416</v>
      </c>
      <c r="C65" s="187" t="s">
        <v>2293</v>
      </c>
      <c r="D65" s="128" t="s">
        <v>2845</v>
      </c>
      <c r="E65" s="98" t="s">
        <v>2507</v>
      </c>
      <c r="F65" s="294">
        <v>1122</v>
      </c>
      <c r="G65" s="227">
        <v>0.3</v>
      </c>
      <c r="H65" s="283">
        <f t="shared" si="7"/>
        <v>785.4</v>
      </c>
      <c r="I65" s="289">
        <f>IF(H65=0," ",H65/Currency!$C$11)</f>
        <v>807.8584653363506</v>
      </c>
      <c r="J65" s="70">
        <f>IF(H65=0," ",$H65*VLOOKUP($J$6,Currency!$A$3:$G$8,7,0))</f>
        <v>516.5066421149546</v>
      </c>
      <c r="K65" s="64"/>
      <c r="L65" s="395" t="s">
        <v>479</v>
      </c>
      <c r="M65" s="395" t="s">
        <v>479</v>
      </c>
      <c r="N65" s="395" t="s">
        <v>479</v>
      </c>
      <c r="O65" s="395" t="s">
        <v>479</v>
      </c>
      <c r="P65" s="395" t="s">
        <v>479</v>
      </c>
      <c r="Q65" s="395" t="s">
        <v>479</v>
      </c>
      <c r="R65" s="390"/>
      <c r="S65" s="390"/>
      <c r="T65" s="390"/>
      <c r="U65" s="390"/>
      <c r="V65" s="390"/>
    </row>
    <row r="66" spans="1:22" s="51" customFormat="1" ht="25.5">
      <c r="A66" s="61" t="str">
        <f t="shared" si="0"/>
        <v> </v>
      </c>
      <c r="B66" s="33" t="s">
        <v>126</v>
      </c>
      <c r="C66" s="187" t="s">
        <v>2294</v>
      </c>
      <c r="D66" s="128" t="s">
        <v>2845</v>
      </c>
      <c r="E66" s="98" t="s">
        <v>2507</v>
      </c>
      <c r="F66" s="294">
        <v>1650</v>
      </c>
      <c r="G66" s="227">
        <v>0.3</v>
      </c>
      <c r="H66" s="283">
        <f t="shared" si="7"/>
        <v>1155</v>
      </c>
      <c r="I66" s="289">
        <f>IF(H66=0," ",H66/Currency!$C$11)</f>
        <v>1188.027154906398</v>
      </c>
      <c r="J66" s="70">
        <f>IF(H66=0," ",$H66*VLOOKUP($J$6,Currency!$A$3:$G$8,7,0))</f>
        <v>759.5685913455216</v>
      </c>
      <c r="K66" s="64"/>
      <c r="L66" s="395" t="s">
        <v>479</v>
      </c>
      <c r="M66" s="395" t="s">
        <v>479</v>
      </c>
      <c r="N66" s="395" t="s">
        <v>479</v>
      </c>
      <c r="O66" s="395" t="s">
        <v>479</v>
      </c>
      <c r="P66" s="395" t="s">
        <v>479</v>
      </c>
      <c r="Q66" s="395" t="s">
        <v>479</v>
      </c>
      <c r="R66" s="390"/>
      <c r="S66" s="390"/>
      <c r="T66" s="390"/>
      <c r="U66" s="390"/>
      <c r="V66" s="390"/>
    </row>
    <row r="67" spans="1:22" s="51" customFormat="1" ht="25.5">
      <c r="A67" s="61" t="str">
        <f t="shared" si="0"/>
        <v> </v>
      </c>
      <c r="B67" s="33" t="s">
        <v>1627</v>
      </c>
      <c r="C67" s="187" t="s">
        <v>445</v>
      </c>
      <c r="D67" s="128" t="s">
        <v>2845</v>
      </c>
      <c r="E67" s="98" t="s">
        <v>2507</v>
      </c>
      <c r="F67" s="294">
        <v>2574</v>
      </c>
      <c r="G67" s="227">
        <v>0.3</v>
      </c>
      <c r="H67" s="283">
        <f t="shared" si="7"/>
        <v>1801.8</v>
      </c>
      <c r="I67" s="289">
        <f>IF(H67=0," ",H67/Currency!$C$11)</f>
        <v>1853.3223616539808</v>
      </c>
      <c r="J67" s="70">
        <f>IF(H67=0," ",$H67*VLOOKUP($J$6,Currency!$A$3:$G$8,7,0))</f>
        <v>1184.9270024990135</v>
      </c>
      <c r="K67" s="64"/>
      <c r="L67" s="395" t="s">
        <v>479</v>
      </c>
      <c r="M67" s="395" t="s">
        <v>479</v>
      </c>
      <c r="N67" s="395" t="s">
        <v>479</v>
      </c>
      <c r="O67" s="395" t="s">
        <v>479</v>
      </c>
      <c r="P67" s="395" t="s">
        <v>479</v>
      </c>
      <c r="Q67" s="395" t="s">
        <v>479</v>
      </c>
      <c r="R67" s="390"/>
      <c r="S67" s="390"/>
      <c r="T67" s="390"/>
      <c r="U67" s="390"/>
      <c r="V67" s="390"/>
    </row>
    <row r="68" spans="1:22" s="51" customFormat="1" ht="25.5">
      <c r="A68" s="61" t="str">
        <f t="shared" si="0"/>
        <v> </v>
      </c>
      <c r="B68" s="33" t="s">
        <v>1375</v>
      </c>
      <c r="C68" s="187" t="s">
        <v>618</v>
      </c>
      <c r="D68" s="128" t="s">
        <v>2845</v>
      </c>
      <c r="E68" s="98" t="s">
        <v>2507</v>
      </c>
      <c r="F68" s="294">
        <v>3277.5</v>
      </c>
      <c r="G68" s="227">
        <v>0.3</v>
      </c>
      <c r="H68" s="283">
        <f t="shared" si="7"/>
        <v>2294.25</v>
      </c>
      <c r="I68" s="289">
        <f>IF(H68=0," ",H68/Currency!$C$11)</f>
        <v>2359.8539395186176</v>
      </c>
      <c r="J68" s="70">
        <f>IF(H68=0," ",$H68*VLOOKUP($J$6,Currency!$A$3:$G$8,7,0))</f>
        <v>1508.779429172695</v>
      </c>
      <c r="K68" s="64"/>
      <c r="L68" s="395" t="s">
        <v>479</v>
      </c>
      <c r="M68" s="395" t="s">
        <v>479</v>
      </c>
      <c r="N68" s="395" t="s">
        <v>479</v>
      </c>
      <c r="O68" s="395" t="s">
        <v>479</v>
      </c>
      <c r="P68" s="395" t="s">
        <v>479</v>
      </c>
      <c r="Q68" s="395" t="s">
        <v>479</v>
      </c>
      <c r="R68" s="390"/>
      <c r="S68" s="390"/>
      <c r="T68" s="390"/>
      <c r="U68" s="390"/>
      <c r="V68" s="390"/>
    </row>
    <row r="69" spans="1:22" s="51" customFormat="1" ht="25.5">
      <c r="A69" s="61" t="str">
        <f t="shared" si="0"/>
        <v> </v>
      </c>
      <c r="B69" s="33" t="s">
        <v>2826</v>
      </c>
      <c r="C69" s="187" t="s">
        <v>1839</v>
      </c>
      <c r="D69" s="128" t="s">
        <v>978</v>
      </c>
      <c r="E69" s="98" t="s">
        <v>2507</v>
      </c>
      <c r="F69" s="294">
        <v>5450</v>
      </c>
      <c r="G69" s="227">
        <v>0.25</v>
      </c>
      <c r="H69" s="283">
        <f t="shared" si="7"/>
        <v>4087.5</v>
      </c>
      <c r="I69" s="289">
        <f>IF(H69=0," ",H69/Currency!$C$11)</f>
        <v>4204.381814441474</v>
      </c>
      <c r="J69" s="70">
        <f>IF(H69=0," ",$H69*VLOOKUP($J$6,Currency!$A$3:$G$8,7,0))</f>
        <v>2688.08365119032</v>
      </c>
      <c r="K69" s="64"/>
      <c r="L69" s="395" t="s">
        <v>479</v>
      </c>
      <c r="M69" s="395" t="s">
        <v>479</v>
      </c>
      <c r="N69" s="395" t="s">
        <v>479</v>
      </c>
      <c r="O69" s="395" t="s">
        <v>479</v>
      </c>
      <c r="P69" s="395" t="s">
        <v>479</v>
      </c>
      <c r="Q69" s="395" t="s">
        <v>479</v>
      </c>
      <c r="R69" s="390"/>
      <c r="S69" s="390"/>
      <c r="T69" s="390"/>
      <c r="U69" s="390"/>
      <c r="V69" s="390"/>
    </row>
    <row r="70" spans="1:22" s="51" customFormat="1" ht="25.5">
      <c r="A70" s="61" t="str">
        <f t="shared" si="0"/>
        <v> </v>
      </c>
      <c r="B70" s="33" t="s">
        <v>2827</v>
      </c>
      <c r="C70" s="187" t="s">
        <v>2918</v>
      </c>
      <c r="D70" s="128" t="s">
        <v>978</v>
      </c>
      <c r="E70" s="98" t="s">
        <v>2507</v>
      </c>
      <c r="F70" s="294">
        <v>10900</v>
      </c>
      <c r="G70" s="227">
        <v>0.25</v>
      </c>
      <c r="H70" s="283">
        <f t="shared" si="7"/>
        <v>8175</v>
      </c>
      <c r="I70" s="289">
        <f>IF(H70=0," ",H70/Currency!$C$11)</f>
        <v>8408.763628882947</v>
      </c>
      <c r="J70" s="70">
        <f>IF(H70=0," ",$H70*VLOOKUP($J$6,Currency!$A$3:$G$8,7,0))</f>
        <v>5376.16730238064</v>
      </c>
      <c r="K70" s="64"/>
      <c r="L70" s="395" t="s">
        <v>479</v>
      </c>
      <c r="M70" s="395" t="s">
        <v>479</v>
      </c>
      <c r="N70" s="395" t="s">
        <v>479</v>
      </c>
      <c r="O70" s="395" t="s">
        <v>479</v>
      </c>
      <c r="P70" s="395" t="s">
        <v>479</v>
      </c>
      <c r="Q70" s="395" t="s">
        <v>479</v>
      </c>
      <c r="R70" s="390"/>
      <c r="S70" s="390"/>
      <c r="T70" s="390"/>
      <c r="U70" s="390"/>
      <c r="V70" s="390"/>
    </row>
    <row r="71" spans="1:22" s="51" customFormat="1" ht="25.5">
      <c r="A71" s="61" t="str">
        <f t="shared" si="0"/>
        <v> </v>
      </c>
      <c r="B71" s="33" t="s">
        <v>2828</v>
      </c>
      <c r="C71" s="187" t="s">
        <v>2919</v>
      </c>
      <c r="D71" s="128" t="s">
        <v>978</v>
      </c>
      <c r="E71" s="98" t="s">
        <v>2507</v>
      </c>
      <c r="F71" s="294">
        <v>21800</v>
      </c>
      <c r="G71" s="227">
        <v>0.25</v>
      </c>
      <c r="H71" s="283">
        <f t="shared" si="7"/>
        <v>16350</v>
      </c>
      <c r="I71" s="289">
        <f>IF(H71=0," ",H71/Currency!$C$11)</f>
        <v>16817.527257765894</v>
      </c>
      <c r="J71" s="70">
        <f>IF(H71=0," ",$H71*VLOOKUP($J$6,Currency!$A$3:$G$8,7,0))</f>
        <v>10752.33460476128</v>
      </c>
      <c r="K71" s="64"/>
      <c r="L71" s="395" t="s">
        <v>479</v>
      </c>
      <c r="M71" s="395" t="s">
        <v>479</v>
      </c>
      <c r="N71" s="395" t="s">
        <v>479</v>
      </c>
      <c r="O71" s="395" t="s">
        <v>479</v>
      </c>
      <c r="P71" s="395" t="s">
        <v>479</v>
      </c>
      <c r="Q71" s="395" t="s">
        <v>479</v>
      </c>
      <c r="R71" s="390"/>
      <c r="S71" s="390"/>
      <c r="T71" s="390"/>
      <c r="U71" s="390"/>
      <c r="V71" s="390"/>
    </row>
    <row r="72" spans="1:22" s="51" customFormat="1" ht="14.25" customHeight="1">
      <c r="A72" s="61" t="str">
        <f t="shared" si="0"/>
        <v> </v>
      </c>
      <c r="B72" s="33"/>
      <c r="C72" s="187"/>
      <c r="D72" s="128"/>
      <c r="E72" s="98"/>
      <c r="F72" s="294"/>
      <c r="G72" s="227"/>
      <c r="H72" s="283"/>
      <c r="I72" s="289"/>
      <c r="J72" s="70"/>
      <c r="K72" s="64"/>
      <c r="L72" s="395" t="s">
        <v>479</v>
      </c>
      <c r="M72" s="395" t="s">
        <v>479</v>
      </c>
      <c r="N72" s="395" t="s">
        <v>479</v>
      </c>
      <c r="O72" s="395" t="s">
        <v>479</v>
      </c>
      <c r="P72" s="395" t="s">
        <v>479</v>
      </c>
      <c r="Q72" s="395" t="s">
        <v>479</v>
      </c>
      <c r="R72" s="390"/>
      <c r="S72" s="390"/>
      <c r="T72" s="390"/>
      <c r="U72" s="390"/>
      <c r="V72" s="390"/>
    </row>
    <row r="73" spans="1:22" s="51" customFormat="1" ht="25.5">
      <c r="A73" s="61" t="str">
        <f t="shared" si="0"/>
        <v> </v>
      </c>
      <c r="B73" s="33" t="s">
        <v>698</v>
      </c>
      <c r="C73" s="187" t="s">
        <v>2112</v>
      </c>
      <c r="D73" s="128" t="s">
        <v>978</v>
      </c>
      <c r="E73" s="98" t="s">
        <v>2507</v>
      </c>
      <c r="F73" s="294">
        <v>1425.6</v>
      </c>
      <c r="G73" s="227">
        <v>0.25</v>
      </c>
      <c r="H73" s="283">
        <f aca="true" t="shared" si="8" ref="H73:H80">F73*(1-G73)</f>
        <v>1069.1999999999998</v>
      </c>
      <c r="I73" s="289">
        <f>IF(H73=0," ",H73/Currency!$C$11)</f>
        <v>1099.773709113351</v>
      </c>
      <c r="J73" s="70">
        <f>IF(H73=0," ",$H73*VLOOKUP($J$6,Currency!$A$3:$G$8,7,0))</f>
        <v>703.1434959884255</v>
      </c>
      <c r="K73" s="64"/>
      <c r="L73" s="395" t="s">
        <v>479</v>
      </c>
      <c r="M73" s="395" t="s">
        <v>479</v>
      </c>
      <c r="N73" s="395" t="s">
        <v>479</v>
      </c>
      <c r="O73" s="395" t="s">
        <v>479</v>
      </c>
      <c r="P73" s="395" t="s">
        <v>479</v>
      </c>
      <c r="Q73" s="395" t="s">
        <v>479</v>
      </c>
      <c r="R73" s="390"/>
      <c r="S73" s="390"/>
      <c r="T73" s="390"/>
      <c r="U73" s="390"/>
      <c r="V73" s="390"/>
    </row>
    <row r="74" spans="1:22" s="51" customFormat="1" ht="25.5">
      <c r="A74" s="61" t="str">
        <f aca="true" t="shared" si="9" ref="A74:A137">IF(L74="X","C",IF(M74="X","C",IF(N74="X","C",IF(O74="X","C",IF(P74="X","C",IF(Q74="X","C"," "))))))</f>
        <v> </v>
      </c>
      <c r="B74" s="33" t="s">
        <v>1068</v>
      </c>
      <c r="C74" s="187" t="s">
        <v>1831</v>
      </c>
      <c r="D74" s="128" t="s">
        <v>978</v>
      </c>
      <c r="E74" s="98" t="s">
        <v>2507</v>
      </c>
      <c r="F74" s="294">
        <v>2692.8</v>
      </c>
      <c r="G74" s="227">
        <v>0.25</v>
      </c>
      <c r="H74" s="283">
        <f t="shared" si="8"/>
        <v>2019.6000000000001</v>
      </c>
      <c r="I74" s="289">
        <f>IF(H74=0," ",H74/Currency!$C$11)</f>
        <v>2077.35033943633</v>
      </c>
      <c r="J74" s="70">
        <f>IF(H74=0," ",$H74*VLOOKUP($J$6,Currency!$A$3:$G$8,7,0))</f>
        <v>1328.1599368670263</v>
      </c>
      <c r="K74" s="64"/>
      <c r="L74" s="395" t="s">
        <v>479</v>
      </c>
      <c r="M74" s="395" t="s">
        <v>479</v>
      </c>
      <c r="N74" s="395" t="s">
        <v>479</v>
      </c>
      <c r="O74" s="395" t="s">
        <v>479</v>
      </c>
      <c r="P74" s="395" t="s">
        <v>479</v>
      </c>
      <c r="Q74" s="395" t="s">
        <v>479</v>
      </c>
      <c r="R74" s="390"/>
      <c r="S74" s="390"/>
      <c r="T74" s="390"/>
      <c r="U74" s="390"/>
      <c r="V74" s="390"/>
    </row>
    <row r="75" spans="1:22" s="51" customFormat="1" ht="25.5">
      <c r="A75" s="61" t="str">
        <f t="shared" si="9"/>
        <v> </v>
      </c>
      <c r="B75" s="33" t="s">
        <v>1069</v>
      </c>
      <c r="C75" s="187" t="s">
        <v>1779</v>
      </c>
      <c r="D75" s="128" t="s">
        <v>978</v>
      </c>
      <c r="E75" s="98" t="s">
        <v>2507</v>
      </c>
      <c r="F75" s="294">
        <v>3962.5</v>
      </c>
      <c r="G75" s="227">
        <v>0.25</v>
      </c>
      <c r="H75" s="283">
        <f t="shared" si="8"/>
        <v>2971.875</v>
      </c>
      <c r="I75" s="289">
        <f>IF(H75=0," ",H75/Currency!$C$11)</f>
        <v>3056.855585270521</v>
      </c>
      <c r="J75" s="70">
        <f>IF(H75=0," ",$H75*VLOOKUP($J$6,Currency!$A$3:$G$8,7,0))</f>
        <v>1954.409443640668</v>
      </c>
      <c r="K75" s="64"/>
      <c r="L75" s="395" t="s">
        <v>479</v>
      </c>
      <c r="M75" s="395" t="s">
        <v>479</v>
      </c>
      <c r="N75" s="395" t="s">
        <v>479</v>
      </c>
      <c r="O75" s="395" t="s">
        <v>479</v>
      </c>
      <c r="P75" s="395" t="s">
        <v>479</v>
      </c>
      <c r="Q75" s="395" t="s">
        <v>479</v>
      </c>
      <c r="R75" s="390"/>
      <c r="S75" s="390"/>
      <c r="T75" s="390"/>
      <c r="U75" s="390"/>
      <c r="V75" s="390"/>
    </row>
    <row r="76" spans="1:22" s="51" customFormat="1" ht="25.5">
      <c r="A76" s="61" t="str">
        <f t="shared" si="9"/>
        <v> </v>
      </c>
      <c r="B76" s="33" t="s">
        <v>1070</v>
      </c>
      <c r="C76" s="187" t="s">
        <v>1780</v>
      </c>
      <c r="D76" s="128" t="s">
        <v>978</v>
      </c>
      <c r="E76" s="98" t="s">
        <v>2507</v>
      </c>
      <c r="F76" s="294">
        <v>6181.5</v>
      </c>
      <c r="G76" s="227">
        <v>0.25</v>
      </c>
      <c r="H76" s="283">
        <f t="shared" si="8"/>
        <v>4636.125</v>
      </c>
      <c r="I76" s="289">
        <f>IF(H76=0," ",H76/Currency!$C$11)</f>
        <v>4768.694713022012</v>
      </c>
      <c r="J76" s="70">
        <f>IF(H76=0," ",$H76*VLOOKUP($J$6,Currency!$A$3:$G$8,7,0))</f>
        <v>3048.878732079442</v>
      </c>
      <c r="K76" s="64"/>
      <c r="L76" s="395" t="s">
        <v>479</v>
      </c>
      <c r="M76" s="395" t="s">
        <v>479</v>
      </c>
      <c r="N76" s="395" t="s">
        <v>479</v>
      </c>
      <c r="O76" s="395" t="s">
        <v>479</v>
      </c>
      <c r="P76" s="395" t="s">
        <v>479</v>
      </c>
      <c r="Q76" s="395" t="s">
        <v>479</v>
      </c>
      <c r="R76" s="390"/>
      <c r="S76" s="390"/>
      <c r="T76" s="390"/>
      <c r="U76" s="390"/>
      <c r="V76" s="390"/>
    </row>
    <row r="77" spans="1:22" s="51" customFormat="1" ht="25.5">
      <c r="A77" s="61" t="str">
        <f t="shared" si="9"/>
        <v> </v>
      </c>
      <c r="B77" s="33" t="s">
        <v>197</v>
      </c>
      <c r="C77" s="187" t="s">
        <v>1781</v>
      </c>
      <c r="D77" s="128" t="s">
        <v>978</v>
      </c>
      <c r="E77" s="98" t="s">
        <v>2507</v>
      </c>
      <c r="F77" s="294">
        <v>7951.5</v>
      </c>
      <c r="G77" s="227">
        <v>0.25</v>
      </c>
      <c r="H77" s="283">
        <f t="shared" si="8"/>
        <v>5963.625</v>
      </c>
      <c r="I77" s="289">
        <f>IF(H77=0," ",H77/Currency!$C$11)</f>
        <v>6134.154494959885</v>
      </c>
      <c r="J77" s="70">
        <f>IF(H77=0," ",$H77*VLOOKUP($J$6,Currency!$A$3:$G$8,7,0))</f>
        <v>3921.8893857687754</v>
      </c>
      <c r="K77" s="64"/>
      <c r="L77" s="395" t="s">
        <v>479</v>
      </c>
      <c r="M77" s="395" t="s">
        <v>479</v>
      </c>
      <c r="N77" s="395" t="s">
        <v>479</v>
      </c>
      <c r="O77" s="395" t="s">
        <v>479</v>
      </c>
      <c r="P77" s="395" t="s">
        <v>479</v>
      </c>
      <c r="Q77" s="395" t="s">
        <v>479</v>
      </c>
      <c r="R77" s="390"/>
      <c r="S77" s="390"/>
      <c r="T77" s="390"/>
      <c r="U77" s="390"/>
      <c r="V77" s="390"/>
    </row>
    <row r="78" spans="1:22" s="51" customFormat="1" ht="25.5">
      <c r="A78" s="61" t="str">
        <f t="shared" si="9"/>
        <v> </v>
      </c>
      <c r="B78" s="33" t="s">
        <v>198</v>
      </c>
      <c r="C78" s="187" t="s">
        <v>1782</v>
      </c>
      <c r="D78" s="128" t="s">
        <v>309</v>
      </c>
      <c r="E78" s="98" t="s">
        <v>2507</v>
      </c>
      <c r="F78" s="294">
        <v>13200</v>
      </c>
      <c r="G78" s="227">
        <v>0.24</v>
      </c>
      <c r="H78" s="283">
        <f t="shared" si="8"/>
        <v>10032</v>
      </c>
      <c r="I78" s="289">
        <f>IF(H78=0," ",H78/Currency!$C$11)</f>
        <v>10318.864431187</v>
      </c>
      <c r="J78" s="70">
        <f>IF(H78=0," ",$H78*VLOOKUP($J$6,Currency!$A$3:$G$8,7,0))</f>
        <v>6597.395764829673</v>
      </c>
      <c r="K78" s="64"/>
      <c r="L78" s="395" t="s">
        <v>479</v>
      </c>
      <c r="M78" s="395" t="s">
        <v>479</v>
      </c>
      <c r="N78" s="395" t="s">
        <v>479</v>
      </c>
      <c r="O78" s="395" t="s">
        <v>479</v>
      </c>
      <c r="P78" s="395" t="s">
        <v>479</v>
      </c>
      <c r="Q78" s="395" t="s">
        <v>479</v>
      </c>
      <c r="R78" s="390"/>
      <c r="S78" s="390"/>
      <c r="T78" s="390"/>
      <c r="U78" s="390"/>
      <c r="V78" s="390"/>
    </row>
    <row r="79" spans="1:22" s="51" customFormat="1" ht="25.5">
      <c r="A79" s="61" t="str">
        <f t="shared" si="9"/>
        <v> </v>
      </c>
      <c r="B79" s="33" t="s">
        <v>289</v>
      </c>
      <c r="C79" s="187" t="s">
        <v>2738</v>
      </c>
      <c r="D79" s="128" t="s">
        <v>309</v>
      </c>
      <c r="E79" s="98" t="s">
        <v>2507</v>
      </c>
      <c r="F79" s="294">
        <v>26400</v>
      </c>
      <c r="G79" s="227">
        <v>0.24</v>
      </c>
      <c r="H79" s="283">
        <f t="shared" si="8"/>
        <v>20064</v>
      </c>
      <c r="I79" s="289">
        <f>IF(H79=0," ",H79/Currency!$C$11)</f>
        <v>20637.728862374</v>
      </c>
      <c r="J79" s="70">
        <f>IF(H79=0," ",$H79*VLOOKUP($J$6,Currency!$A$3:$G$8,7,0))</f>
        <v>13194.791529659346</v>
      </c>
      <c r="K79" s="64"/>
      <c r="L79" s="395" t="s">
        <v>479</v>
      </c>
      <c r="M79" s="395" t="s">
        <v>479</v>
      </c>
      <c r="N79" s="395" t="s">
        <v>479</v>
      </c>
      <c r="O79" s="395" t="s">
        <v>479</v>
      </c>
      <c r="P79" s="395" t="s">
        <v>479</v>
      </c>
      <c r="Q79" s="395" t="s">
        <v>479</v>
      </c>
      <c r="R79" s="390"/>
      <c r="S79" s="390"/>
      <c r="T79" s="390"/>
      <c r="U79" s="390"/>
      <c r="V79" s="390"/>
    </row>
    <row r="80" spans="1:22" s="51" customFormat="1" ht="25.5">
      <c r="A80" s="61" t="str">
        <f t="shared" si="9"/>
        <v> </v>
      </c>
      <c r="B80" s="33" t="s">
        <v>290</v>
      </c>
      <c r="C80" s="187" t="s">
        <v>2739</v>
      </c>
      <c r="D80" s="128" t="s">
        <v>309</v>
      </c>
      <c r="E80" s="98" t="s">
        <v>2507</v>
      </c>
      <c r="F80" s="294">
        <v>52800</v>
      </c>
      <c r="G80" s="227">
        <v>0.24</v>
      </c>
      <c r="H80" s="283">
        <f t="shared" si="8"/>
        <v>40128</v>
      </c>
      <c r="I80" s="289">
        <f>IF(H80=0," ",H80/Currency!$C$11)</f>
        <v>41275.457724748</v>
      </c>
      <c r="J80" s="70">
        <f>IF(H80=0," ",$H80*VLOOKUP($J$6,Currency!$A$3:$G$8,7,0))</f>
        <v>26389.58305931869</v>
      </c>
      <c r="K80" s="64"/>
      <c r="L80" s="395" t="s">
        <v>479</v>
      </c>
      <c r="M80" s="395" t="s">
        <v>479</v>
      </c>
      <c r="N80" s="395" t="s">
        <v>479</v>
      </c>
      <c r="O80" s="395" t="s">
        <v>479</v>
      </c>
      <c r="P80" s="395" t="s">
        <v>479</v>
      </c>
      <c r="Q80" s="395" t="s">
        <v>479</v>
      </c>
      <c r="R80" s="390"/>
      <c r="S80" s="390"/>
      <c r="T80" s="390"/>
      <c r="U80" s="390"/>
      <c r="V80" s="390"/>
    </row>
    <row r="81" spans="1:22" s="51" customFormat="1" ht="14.25" customHeight="1">
      <c r="A81" s="61" t="str">
        <f t="shared" si="9"/>
        <v> </v>
      </c>
      <c r="B81" s="33"/>
      <c r="C81" s="217" t="s">
        <v>2023</v>
      </c>
      <c r="D81" s="128"/>
      <c r="E81" s="98"/>
      <c r="F81" s="294"/>
      <c r="G81" s="227"/>
      <c r="H81" s="283"/>
      <c r="I81" s="289"/>
      <c r="J81" s="70"/>
      <c r="K81" s="64"/>
      <c r="L81" s="395" t="s">
        <v>479</v>
      </c>
      <c r="M81" s="395" t="s">
        <v>479</v>
      </c>
      <c r="N81" s="395" t="s">
        <v>479</v>
      </c>
      <c r="O81" s="395" t="s">
        <v>479</v>
      </c>
      <c r="P81" s="395" t="s">
        <v>479</v>
      </c>
      <c r="Q81" s="395" t="s">
        <v>479</v>
      </c>
      <c r="R81" s="390"/>
      <c r="S81" s="390"/>
      <c r="T81" s="390"/>
      <c r="U81" s="390"/>
      <c r="V81" s="390"/>
    </row>
    <row r="82" spans="1:22" s="51" customFormat="1" ht="25.5">
      <c r="A82" s="61" t="str">
        <f t="shared" si="9"/>
        <v> </v>
      </c>
      <c r="B82" s="33" t="s">
        <v>2520</v>
      </c>
      <c r="C82" s="187" t="s">
        <v>31</v>
      </c>
      <c r="D82" s="128" t="s">
        <v>978</v>
      </c>
      <c r="E82" s="98" t="s">
        <v>2507</v>
      </c>
      <c r="F82" s="294">
        <v>1122</v>
      </c>
      <c r="G82" s="227">
        <v>0.25</v>
      </c>
      <c r="H82" s="283">
        <f aca="true" t="shared" si="10" ref="H82:H88">F82*(1-G82)</f>
        <v>841.5</v>
      </c>
      <c r="I82" s="289">
        <f>IF(H82=0," ",H82/Currency!$C$11)</f>
        <v>865.5626414318042</v>
      </c>
      <c r="J82" s="70">
        <f>IF(H82=0," ",$H82*VLOOKUP($J$6,Currency!$A$3:$G$8,7,0))</f>
        <v>553.3999736945942</v>
      </c>
      <c r="K82" s="64"/>
      <c r="L82" s="395" t="s">
        <v>479</v>
      </c>
      <c r="M82" s="395" t="s">
        <v>479</v>
      </c>
      <c r="N82" s="395" t="s">
        <v>479</v>
      </c>
      <c r="O82" s="395" t="s">
        <v>479</v>
      </c>
      <c r="P82" s="395" t="s">
        <v>479</v>
      </c>
      <c r="Q82" s="395" t="s">
        <v>479</v>
      </c>
      <c r="R82" s="390"/>
      <c r="S82" s="390"/>
      <c r="T82" s="390"/>
      <c r="U82" s="390"/>
      <c r="V82" s="390"/>
    </row>
    <row r="83" spans="1:22" s="51" customFormat="1" ht="25.5">
      <c r="A83" s="61" t="str">
        <f t="shared" si="9"/>
        <v> </v>
      </c>
      <c r="B83" s="33" t="s">
        <v>130</v>
      </c>
      <c r="C83" s="187" t="s">
        <v>2113</v>
      </c>
      <c r="D83" s="128" t="s">
        <v>978</v>
      </c>
      <c r="E83" s="98" t="s">
        <v>2507</v>
      </c>
      <c r="F83" s="294">
        <v>1650</v>
      </c>
      <c r="G83" s="227">
        <v>0.25</v>
      </c>
      <c r="H83" s="283">
        <f t="shared" si="10"/>
        <v>1237.5</v>
      </c>
      <c r="I83" s="289">
        <f>IF(H83=0," ",H83/Currency!$C$11)</f>
        <v>1272.886237399712</v>
      </c>
      <c r="J83" s="70">
        <f>IF(H83=0," ",$H83*VLOOKUP($J$6,Currency!$A$3:$G$8,7,0))</f>
        <v>813.8234907273445</v>
      </c>
      <c r="K83" s="64"/>
      <c r="L83" s="395" t="s">
        <v>479</v>
      </c>
      <c r="M83" s="395" t="s">
        <v>479</v>
      </c>
      <c r="N83" s="395" t="s">
        <v>479</v>
      </c>
      <c r="O83" s="395" t="s">
        <v>479</v>
      </c>
      <c r="P83" s="395" t="s">
        <v>479</v>
      </c>
      <c r="Q83" s="395" t="s">
        <v>479</v>
      </c>
      <c r="R83" s="390"/>
      <c r="S83" s="390"/>
      <c r="T83" s="390"/>
      <c r="U83" s="390"/>
      <c r="V83" s="390"/>
    </row>
    <row r="84" spans="1:22" s="51" customFormat="1" ht="25.5">
      <c r="A84" s="61" t="str">
        <f t="shared" si="9"/>
        <v> </v>
      </c>
      <c r="B84" s="33" t="s">
        <v>131</v>
      </c>
      <c r="C84" s="187" t="s">
        <v>2114</v>
      </c>
      <c r="D84" s="128" t="s">
        <v>978</v>
      </c>
      <c r="E84" s="98" t="s">
        <v>2507</v>
      </c>
      <c r="F84" s="294">
        <v>2574</v>
      </c>
      <c r="G84" s="227">
        <v>0.25</v>
      </c>
      <c r="H84" s="283">
        <f t="shared" si="10"/>
        <v>1930.5</v>
      </c>
      <c r="I84" s="289">
        <f>IF(H84=0," ",H84/Currency!$C$11)</f>
        <v>1985.7025303435507</v>
      </c>
      <c r="J84" s="70">
        <f>IF(H84=0," ",$H84*VLOOKUP($J$6,Currency!$A$3:$G$8,7,0))</f>
        <v>1269.5646455346573</v>
      </c>
      <c r="K84" s="64"/>
      <c r="L84" s="395" t="s">
        <v>479</v>
      </c>
      <c r="M84" s="395" t="s">
        <v>479</v>
      </c>
      <c r="N84" s="395" t="s">
        <v>479</v>
      </c>
      <c r="O84" s="395" t="s">
        <v>479</v>
      </c>
      <c r="P84" s="395" t="s">
        <v>479</v>
      </c>
      <c r="Q84" s="395" t="s">
        <v>479</v>
      </c>
      <c r="R84" s="390"/>
      <c r="S84" s="390"/>
      <c r="T84" s="390"/>
      <c r="U84" s="390"/>
      <c r="V84" s="390"/>
    </row>
    <row r="85" spans="1:22" s="51" customFormat="1" ht="25.5">
      <c r="A85" s="61" t="str">
        <f t="shared" si="9"/>
        <v> </v>
      </c>
      <c r="B85" s="33" t="s">
        <v>154</v>
      </c>
      <c r="C85" s="187" t="s">
        <v>72</v>
      </c>
      <c r="D85" s="128" t="s">
        <v>978</v>
      </c>
      <c r="E85" s="98" t="s">
        <v>2507</v>
      </c>
      <c r="F85" s="294">
        <v>3277.5</v>
      </c>
      <c r="G85" s="227">
        <v>0.25</v>
      </c>
      <c r="H85" s="283">
        <f t="shared" si="10"/>
        <v>2458.125</v>
      </c>
      <c r="I85" s="289">
        <f>IF(H85=0," ",H85/Currency!$C$11)</f>
        <v>2528.414935198519</v>
      </c>
      <c r="J85" s="70">
        <f>IF(H85=0," ",$H85*VLOOKUP($J$6,Currency!$A$3:$G$8,7,0))</f>
        <v>1616.549388399316</v>
      </c>
      <c r="K85" s="64"/>
      <c r="L85" s="395" t="s">
        <v>479</v>
      </c>
      <c r="M85" s="395" t="s">
        <v>479</v>
      </c>
      <c r="N85" s="395" t="s">
        <v>479</v>
      </c>
      <c r="O85" s="395" t="s">
        <v>479</v>
      </c>
      <c r="P85" s="395" t="s">
        <v>479</v>
      </c>
      <c r="Q85" s="395" t="s">
        <v>479</v>
      </c>
      <c r="R85" s="390"/>
      <c r="S85" s="390"/>
      <c r="T85" s="390"/>
      <c r="U85" s="390"/>
      <c r="V85" s="390"/>
    </row>
    <row r="86" spans="1:22" s="51" customFormat="1" ht="25.5">
      <c r="A86" s="61" t="str">
        <f t="shared" si="9"/>
        <v> </v>
      </c>
      <c r="B86" s="33" t="s">
        <v>155</v>
      </c>
      <c r="C86" s="187" t="s">
        <v>73</v>
      </c>
      <c r="D86" s="128" t="s">
        <v>309</v>
      </c>
      <c r="E86" s="98" t="s">
        <v>2507</v>
      </c>
      <c r="F86" s="294">
        <v>5520</v>
      </c>
      <c r="G86" s="227">
        <v>0.24</v>
      </c>
      <c r="H86" s="283">
        <f t="shared" si="10"/>
        <v>4195.2</v>
      </c>
      <c r="I86" s="289">
        <f>IF(H86=0," ",H86/Currency!$C$11)</f>
        <v>4315.161489405472</v>
      </c>
      <c r="J86" s="70">
        <f>IF(H86=0," ",$H86*VLOOKUP($J$6,Currency!$A$3:$G$8,7,0))</f>
        <v>2758.910956201499</v>
      </c>
      <c r="K86" s="64"/>
      <c r="L86" s="395" t="s">
        <v>479</v>
      </c>
      <c r="M86" s="395" t="s">
        <v>479</v>
      </c>
      <c r="N86" s="395" t="s">
        <v>479</v>
      </c>
      <c r="O86" s="395" t="s">
        <v>479</v>
      </c>
      <c r="P86" s="395" t="s">
        <v>479</v>
      </c>
      <c r="Q86" s="395" t="s">
        <v>479</v>
      </c>
      <c r="R86" s="390"/>
      <c r="S86" s="390"/>
      <c r="T86" s="390"/>
      <c r="U86" s="390"/>
      <c r="V86" s="390"/>
    </row>
    <row r="87" spans="1:22" s="51" customFormat="1" ht="25.5">
      <c r="A87" s="61" t="str">
        <f t="shared" si="9"/>
        <v> </v>
      </c>
      <c r="B87" s="33" t="s">
        <v>156</v>
      </c>
      <c r="C87" s="187" t="s">
        <v>29</v>
      </c>
      <c r="D87" s="128" t="s">
        <v>309</v>
      </c>
      <c r="E87" s="98" t="s">
        <v>2507</v>
      </c>
      <c r="F87" s="294">
        <v>11040</v>
      </c>
      <c r="G87" s="227">
        <v>0.24</v>
      </c>
      <c r="H87" s="283">
        <f t="shared" si="10"/>
        <v>8390.4</v>
      </c>
      <c r="I87" s="289">
        <f>IF(H87=0," ",H87/Currency!$C$11)</f>
        <v>8630.322978810944</v>
      </c>
      <c r="J87" s="70">
        <f>IF(H87=0," ",$H87*VLOOKUP($J$6,Currency!$A$3:$G$8,7,0))</f>
        <v>5517.821912402998</v>
      </c>
      <c r="K87" s="64"/>
      <c r="L87" s="395" t="s">
        <v>479</v>
      </c>
      <c r="M87" s="395" t="s">
        <v>479</v>
      </c>
      <c r="N87" s="395" t="s">
        <v>479</v>
      </c>
      <c r="O87" s="395" t="s">
        <v>479</v>
      </c>
      <c r="P87" s="395" t="s">
        <v>479</v>
      </c>
      <c r="Q87" s="395" t="s">
        <v>479</v>
      </c>
      <c r="R87" s="390"/>
      <c r="S87" s="390"/>
      <c r="T87" s="390"/>
      <c r="U87" s="390"/>
      <c r="V87" s="390"/>
    </row>
    <row r="88" spans="1:22" s="51" customFormat="1" ht="25.5">
      <c r="A88" s="61" t="str">
        <f t="shared" si="9"/>
        <v> </v>
      </c>
      <c r="B88" s="33" t="s">
        <v>157</v>
      </c>
      <c r="C88" s="187" t="s">
        <v>30</v>
      </c>
      <c r="D88" s="128" t="s">
        <v>309</v>
      </c>
      <c r="E88" s="98" t="s">
        <v>2507</v>
      </c>
      <c r="F88" s="294">
        <v>22080</v>
      </c>
      <c r="G88" s="227">
        <v>0.24</v>
      </c>
      <c r="H88" s="283">
        <f t="shared" si="10"/>
        <v>16780.8</v>
      </c>
      <c r="I88" s="289">
        <f>IF(H88=0," ",H88/Currency!$C$11)</f>
        <v>17260.645957621888</v>
      </c>
      <c r="J88" s="70">
        <f>IF(H88=0," ",$H88*VLOOKUP($J$6,Currency!$A$3:$G$8,7,0))</f>
        <v>11035.643824805997</v>
      </c>
      <c r="K88" s="64"/>
      <c r="L88" s="395" t="s">
        <v>479</v>
      </c>
      <c r="M88" s="395" t="s">
        <v>479</v>
      </c>
      <c r="N88" s="395" t="s">
        <v>479</v>
      </c>
      <c r="O88" s="395" t="s">
        <v>479</v>
      </c>
      <c r="P88" s="395" t="s">
        <v>479</v>
      </c>
      <c r="Q88" s="395" t="s">
        <v>479</v>
      </c>
      <c r="R88" s="390"/>
      <c r="S88" s="390"/>
      <c r="T88" s="390"/>
      <c r="U88" s="390"/>
      <c r="V88" s="390"/>
    </row>
    <row r="89" spans="1:22" s="51" customFormat="1" ht="14.25" customHeight="1">
      <c r="A89" s="61" t="str">
        <f t="shared" si="9"/>
        <v> </v>
      </c>
      <c r="B89" s="33"/>
      <c r="C89" s="187"/>
      <c r="D89" s="128"/>
      <c r="E89" s="98"/>
      <c r="F89" s="294"/>
      <c r="G89" s="227"/>
      <c r="H89" s="283"/>
      <c r="I89" s="289"/>
      <c r="J89" s="70"/>
      <c r="K89" s="64"/>
      <c r="L89" s="395" t="s">
        <v>479</v>
      </c>
      <c r="M89" s="395" t="s">
        <v>479</v>
      </c>
      <c r="N89" s="395" t="s">
        <v>479</v>
      </c>
      <c r="O89" s="395" t="s">
        <v>479</v>
      </c>
      <c r="P89" s="395" t="s">
        <v>479</v>
      </c>
      <c r="Q89" s="395" t="s">
        <v>479</v>
      </c>
      <c r="R89" s="390"/>
      <c r="S89" s="390"/>
      <c r="T89" s="390"/>
      <c r="U89" s="390"/>
      <c r="V89" s="390"/>
    </row>
    <row r="90" spans="1:22" s="51" customFormat="1" ht="25.5">
      <c r="A90" s="61" t="str">
        <f t="shared" si="9"/>
        <v> </v>
      </c>
      <c r="B90" s="33" t="s">
        <v>454</v>
      </c>
      <c r="C90" s="187" t="s">
        <v>1452</v>
      </c>
      <c r="D90" s="128" t="s">
        <v>978</v>
      </c>
      <c r="E90" s="98" t="s">
        <v>2507</v>
      </c>
      <c r="F90" s="294">
        <v>2692.8</v>
      </c>
      <c r="G90" s="227">
        <v>0.25</v>
      </c>
      <c r="H90" s="283">
        <f aca="true" t="shared" si="11" ref="H90:H96">F90*(1-G90)</f>
        <v>2019.6000000000001</v>
      </c>
      <c r="I90" s="289">
        <f>IF(H90=0," ",H90/Currency!$C$11)</f>
        <v>2077.35033943633</v>
      </c>
      <c r="J90" s="70">
        <f>IF(H90=0," ",$H90*VLOOKUP($J$6,Currency!$A$3:$G$8,7,0))</f>
        <v>1328.1599368670263</v>
      </c>
      <c r="K90" s="64"/>
      <c r="L90" s="395" t="s">
        <v>479</v>
      </c>
      <c r="M90" s="395" t="s">
        <v>479</v>
      </c>
      <c r="N90" s="395" t="s">
        <v>479</v>
      </c>
      <c r="O90" s="395" t="s">
        <v>479</v>
      </c>
      <c r="P90" s="395" t="s">
        <v>479</v>
      </c>
      <c r="Q90" s="395" t="s">
        <v>479</v>
      </c>
      <c r="R90" s="390"/>
      <c r="S90" s="390"/>
      <c r="T90" s="390"/>
      <c r="U90" s="390"/>
      <c r="V90" s="390"/>
    </row>
    <row r="91" spans="1:22" s="51" customFormat="1" ht="25.5">
      <c r="A91" s="61" t="str">
        <f t="shared" si="9"/>
        <v> </v>
      </c>
      <c r="B91" s="33" t="s">
        <v>455</v>
      </c>
      <c r="C91" s="187" t="s">
        <v>2211</v>
      </c>
      <c r="D91" s="128" t="s">
        <v>978</v>
      </c>
      <c r="E91" s="98" t="s">
        <v>2507</v>
      </c>
      <c r="F91" s="294">
        <v>3960</v>
      </c>
      <c r="G91" s="227">
        <v>0.25</v>
      </c>
      <c r="H91" s="283">
        <f t="shared" si="11"/>
        <v>2970</v>
      </c>
      <c r="I91" s="289">
        <f>IF(H91=0," ",H91/Currency!$C$11)</f>
        <v>3054.926969759309</v>
      </c>
      <c r="J91" s="70">
        <f>IF(H91=0," ",$H91*VLOOKUP($J$6,Currency!$A$3:$G$8,7,0))</f>
        <v>1953.1763777456267</v>
      </c>
      <c r="K91" s="64"/>
      <c r="L91" s="395" t="s">
        <v>479</v>
      </c>
      <c r="M91" s="395" t="s">
        <v>479</v>
      </c>
      <c r="N91" s="395" t="s">
        <v>479</v>
      </c>
      <c r="O91" s="395" t="s">
        <v>479</v>
      </c>
      <c r="P91" s="395" t="s">
        <v>479</v>
      </c>
      <c r="Q91" s="395" t="s">
        <v>479</v>
      </c>
      <c r="R91" s="390"/>
      <c r="S91" s="390"/>
      <c r="T91" s="390"/>
      <c r="U91" s="390"/>
      <c r="V91" s="390"/>
    </row>
    <row r="92" spans="1:22" s="51" customFormat="1" ht="25.5">
      <c r="A92" s="61" t="str">
        <f t="shared" si="9"/>
        <v> </v>
      </c>
      <c r="B92" s="33" t="s">
        <v>456</v>
      </c>
      <c r="C92" s="187" t="s">
        <v>2212</v>
      </c>
      <c r="D92" s="128" t="s">
        <v>978</v>
      </c>
      <c r="E92" s="98" t="s">
        <v>2507</v>
      </c>
      <c r="F92" s="294">
        <v>6177.6</v>
      </c>
      <c r="G92" s="227">
        <v>0.25</v>
      </c>
      <c r="H92" s="283">
        <f t="shared" si="11"/>
        <v>4633.200000000001</v>
      </c>
      <c r="I92" s="289">
        <f>IF(H92=0," ",H92/Currency!$C$11)</f>
        <v>4765.686072824523</v>
      </c>
      <c r="J92" s="70">
        <f>IF(H92=0," ",$H92*VLOOKUP($J$6,Currency!$A$3:$G$8,7,0))</f>
        <v>3046.9551492831783</v>
      </c>
      <c r="K92" s="64"/>
      <c r="L92" s="395" t="s">
        <v>479</v>
      </c>
      <c r="M92" s="395" t="s">
        <v>479</v>
      </c>
      <c r="N92" s="395" t="s">
        <v>479</v>
      </c>
      <c r="O92" s="395" t="s">
        <v>479</v>
      </c>
      <c r="P92" s="395" t="s">
        <v>479</v>
      </c>
      <c r="Q92" s="395" t="s">
        <v>479</v>
      </c>
      <c r="R92" s="390"/>
      <c r="S92" s="390"/>
      <c r="T92" s="390"/>
      <c r="U92" s="390"/>
      <c r="V92" s="390"/>
    </row>
    <row r="93" spans="1:22" s="51" customFormat="1" ht="25.5">
      <c r="A93" s="61" t="str">
        <f t="shared" si="9"/>
        <v> </v>
      </c>
      <c r="B93" s="33" t="s">
        <v>1852</v>
      </c>
      <c r="C93" s="187" t="s">
        <v>480</v>
      </c>
      <c r="D93" s="128" t="s">
        <v>978</v>
      </c>
      <c r="E93" s="98" t="s">
        <v>2507</v>
      </c>
      <c r="F93" s="294">
        <v>7945.8</v>
      </c>
      <c r="G93" s="227">
        <v>0.25</v>
      </c>
      <c r="H93" s="283">
        <f t="shared" si="11"/>
        <v>5959.35</v>
      </c>
      <c r="I93" s="289">
        <f>IF(H93=0," ",H93/Currency!$C$11)</f>
        <v>6129.757251594323</v>
      </c>
      <c r="J93" s="70">
        <f>IF(H93=0," ",$H93*VLOOKUP($J$6,Currency!$A$3:$G$8,7,0))</f>
        <v>3919.0779955280814</v>
      </c>
      <c r="K93" s="64"/>
      <c r="L93" s="395" t="s">
        <v>479</v>
      </c>
      <c r="M93" s="395" t="s">
        <v>479</v>
      </c>
      <c r="N93" s="395" t="s">
        <v>479</v>
      </c>
      <c r="O93" s="395" t="s">
        <v>479</v>
      </c>
      <c r="P93" s="395" t="s">
        <v>479</v>
      </c>
      <c r="Q93" s="395" t="s">
        <v>479</v>
      </c>
      <c r="R93" s="390"/>
      <c r="S93" s="390"/>
      <c r="T93" s="390"/>
      <c r="U93" s="390"/>
      <c r="V93" s="390"/>
    </row>
    <row r="94" spans="1:22" s="51" customFormat="1" ht="25.5">
      <c r="A94" s="61" t="str">
        <f t="shared" si="9"/>
        <v> </v>
      </c>
      <c r="B94" s="33" t="s">
        <v>1853</v>
      </c>
      <c r="C94" s="187" t="s">
        <v>481</v>
      </c>
      <c r="D94" s="128" t="s">
        <v>309</v>
      </c>
      <c r="E94" s="98" t="s">
        <v>2507</v>
      </c>
      <c r="F94" s="294">
        <v>13250</v>
      </c>
      <c r="G94" s="227">
        <v>0.24</v>
      </c>
      <c r="H94" s="283">
        <f t="shared" si="11"/>
        <v>10070</v>
      </c>
      <c r="I94" s="289">
        <f>IF(H94=0," ",H94/Currency!$C$11)</f>
        <v>10357.951038880889</v>
      </c>
      <c r="J94" s="70">
        <f>IF(H94=0," ",$H94*VLOOKUP($J$6,Currency!$A$3:$G$8,7,0))</f>
        <v>6622.385900302513</v>
      </c>
      <c r="K94" s="64"/>
      <c r="L94" s="395" t="s">
        <v>479</v>
      </c>
      <c r="M94" s="395" t="s">
        <v>479</v>
      </c>
      <c r="N94" s="395" t="s">
        <v>479</v>
      </c>
      <c r="O94" s="395" t="s">
        <v>479</v>
      </c>
      <c r="P94" s="395" t="s">
        <v>479</v>
      </c>
      <c r="Q94" s="395" t="s">
        <v>479</v>
      </c>
      <c r="R94" s="390"/>
      <c r="S94" s="390"/>
      <c r="T94" s="390"/>
      <c r="U94" s="390"/>
      <c r="V94" s="390"/>
    </row>
    <row r="95" spans="1:22" s="51" customFormat="1" ht="25.5">
      <c r="A95" s="61" t="str">
        <f t="shared" si="9"/>
        <v> </v>
      </c>
      <c r="B95" s="33" t="s">
        <v>2498</v>
      </c>
      <c r="C95" s="187" t="s">
        <v>1450</v>
      </c>
      <c r="D95" s="128" t="s">
        <v>309</v>
      </c>
      <c r="E95" s="98" t="s">
        <v>2507</v>
      </c>
      <c r="F95" s="294">
        <v>26500</v>
      </c>
      <c r="G95" s="227">
        <v>0.24</v>
      </c>
      <c r="H95" s="283">
        <f t="shared" si="11"/>
        <v>20140</v>
      </c>
      <c r="I95" s="289">
        <f>IF(H95=0," ",H95/Currency!$C$11)</f>
        <v>20715.902077761777</v>
      </c>
      <c r="J95" s="70">
        <f>IF(H95=0," ",$H95*VLOOKUP($J$6,Currency!$A$3:$G$8,7,0))</f>
        <v>13244.771800605025</v>
      </c>
      <c r="K95" s="64"/>
      <c r="L95" s="395" t="s">
        <v>479</v>
      </c>
      <c r="M95" s="395" t="s">
        <v>479</v>
      </c>
      <c r="N95" s="395" t="s">
        <v>479</v>
      </c>
      <c r="O95" s="395" t="s">
        <v>479</v>
      </c>
      <c r="P95" s="395" t="s">
        <v>479</v>
      </c>
      <c r="Q95" s="395" t="s">
        <v>479</v>
      </c>
      <c r="R95" s="390"/>
      <c r="S95" s="390"/>
      <c r="T95" s="390"/>
      <c r="U95" s="390"/>
      <c r="V95" s="390"/>
    </row>
    <row r="96" spans="1:22" s="51" customFormat="1" ht="25.5">
      <c r="A96" s="61" t="str">
        <f t="shared" si="9"/>
        <v> </v>
      </c>
      <c r="B96" s="33" t="s">
        <v>2792</v>
      </c>
      <c r="C96" s="187" t="s">
        <v>1451</v>
      </c>
      <c r="D96" s="128" t="s">
        <v>309</v>
      </c>
      <c r="E96" s="98" t="s">
        <v>2507</v>
      </c>
      <c r="F96" s="294">
        <v>53000</v>
      </c>
      <c r="G96" s="227">
        <v>0.24</v>
      </c>
      <c r="H96" s="283">
        <f t="shared" si="11"/>
        <v>40280</v>
      </c>
      <c r="I96" s="289">
        <f>IF(H96=0," ",H96/Currency!$C$11)</f>
        <v>41431.804155523554</v>
      </c>
      <c r="J96" s="70">
        <f>IF(H96=0," ",$H96*VLOOKUP($J$6,Currency!$A$3:$G$8,7,0))</f>
        <v>26489.54360121005</v>
      </c>
      <c r="K96" s="64"/>
      <c r="L96" s="395" t="s">
        <v>479</v>
      </c>
      <c r="M96" s="395" t="s">
        <v>479</v>
      </c>
      <c r="N96" s="395" t="s">
        <v>479</v>
      </c>
      <c r="O96" s="395" t="s">
        <v>479</v>
      </c>
      <c r="P96" s="395" t="s">
        <v>479</v>
      </c>
      <c r="Q96" s="395" t="s">
        <v>479</v>
      </c>
      <c r="R96" s="390"/>
      <c r="S96" s="390"/>
      <c r="T96" s="390"/>
      <c r="U96" s="390"/>
      <c r="V96" s="390"/>
    </row>
    <row r="97" spans="1:22" s="51" customFormat="1" ht="13.5">
      <c r="A97" s="61" t="str">
        <f t="shared" si="9"/>
        <v> </v>
      </c>
      <c r="B97" s="33"/>
      <c r="C97" s="217" t="s">
        <v>394</v>
      </c>
      <c r="D97" s="128"/>
      <c r="E97" s="98"/>
      <c r="F97" s="294"/>
      <c r="G97" s="227"/>
      <c r="H97" s="283"/>
      <c r="I97" s="289"/>
      <c r="J97" s="70"/>
      <c r="K97" s="64"/>
      <c r="L97" s="395" t="s">
        <v>479</v>
      </c>
      <c r="M97" s="395" t="s">
        <v>479</v>
      </c>
      <c r="N97" s="395" t="s">
        <v>479</v>
      </c>
      <c r="O97" s="395" t="s">
        <v>479</v>
      </c>
      <c r="P97" s="395" t="s">
        <v>479</v>
      </c>
      <c r="Q97" s="395" t="s">
        <v>479</v>
      </c>
      <c r="R97" s="390"/>
      <c r="S97" s="390"/>
      <c r="T97" s="390"/>
      <c r="U97" s="390"/>
      <c r="V97" s="390"/>
    </row>
    <row r="98" spans="1:22" s="51" customFormat="1" ht="25.5">
      <c r="A98" s="61" t="str">
        <f t="shared" si="9"/>
        <v> </v>
      </c>
      <c r="B98" s="33" t="s">
        <v>2566</v>
      </c>
      <c r="C98" s="187" t="s">
        <v>2698</v>
      </c>
      <c r="D98" s="128" t="s">
        <v>978</v>
      </c>
      <c r="E98" s="98" t="s">
        <v>2507</v>
      </c>
      <c r="F98" s="294">
        <v>1215.5</v>
      </c>
      <c r="G98" s="227">
        <v>0.25</v>
      </c>
      <c r="H98" s="283">
        <f aca="true" t="shared" si="12" ref="H98:H111">F98*(1-G98)</f>
        <v>911.625</v>
      </c>
      <c r="I98" s="289">
        <f>IF(H98=0," ",H98/Currency!$C$11)</f>
        <v>937.6928615511213</v>
      </c>
      <c r="J98" s="70">
        <f>IF(H98=0," ",$H98*VLOOKUP($J$6,Currency!$A$3:$G$8,7,0))</f>
        <v>599.5166381691438</v>
      </c>
      <c r="K98" s="64"/>
      <c r="L98" s="395" t="s">
        <v>479</v>
      </c>
      <c r="M98" s="395" t="s">
        <v>479</v>
      </c>
      <c r="N98" s="395" t="s">
        <v>479</v>
      </c>
      <c r="O98" s="395" t="s">
        <v>479</v>
      </c>
      <c r="P98" s="395" t="s">
        <v>479</v>
      </c>
      <c r="Q98" s="395" t="s">
        <v>479</v>
      </c>
      <c r="R98" s="390"/>
      <c r="S98" s="390"/>
      <c r="T98" s="390"/>
      <c r="U98" s="390"/>
      <c r="V98" s="390"/>
    </row>
    <row r="99" spans="1:22" s="51" customFormat="1" ht="25.5">
      <c r="A99" s="61" t="str">
        <f t="shared" si="9"/>
        <v> </v>
      </c>
      <c r="B99" s="33" t="s">
        <v>62</v>
      </c>
      <c r="C99" s="187" t="s">
        <v>426</v>
      </c>
      <c r="D99" s="128" t="s">
        <v>978</v>
      </c>
      <c r="E99" s="98" t="s">
        <v>2507</v>
      </c>
      <c r="F99" s="294">
        <v>1787.5</v>
      </c>
      <c r="G99" s="227">
        <v>0.25</v>
      </c>
      <c r="H99" s="283">
        <f t="shared" si="12"/>
        <v>1340.625</v>
      </c>
      <c r="I99" s="289">
        <f>IF(H99=0," ",H99/Currency!$C$11)</f>
        <v>1378.9600905163547</v>
      </c>
      <c r="J99" s="70">
        <f>IF(H99=0," ",$H99*VLOOKUP($J$6,Currency!$A$3:$G$8,7,0))</f>
        <v>881.6421149546231</v>
      </c>
      <c r="K99" s="64"/>
      <c r="L99" s="395" t="s">
        <v>479</v>
      </c>
      <c r="M99" s="395" t="s">
        <v>479</v>
      </c>
      <c r="N99" s="395" t="s">
        <v>479</v>
      </c>
      <c r="O99" s="395" t="s">
        <v>479</v>
      </c>
      <c r="P99" s="395" t="s">
        <v>479</v>
      </c>
      <c r="Q99" s="395" t="s">
        <v>479</v>
      </c>
      <c r="R99" s="390"/>
      <c r="S99" s="390"/>
      <c r="T99" s="390"/>
      <c r="U99" s="390"/>
      <c r="V99" s="390"/>
    </row>
    <row r="100" spans="1:22" s="51" customFormat="1" ht="25.5">
      <c r="A100" s="61" t="str">
        <f t="shared" si="9"/>
        <v> </v>
      </c>
      <c r="B100" s="33" t="s">
        <v>63</v>
      </c>
      <c r="C100" s="187" t="s">
        <v>427</v>
      </c>
      <c r="D100" s="128" t="s">
        <v>978</v>
      </c>
      <c r="E100" s="98" t="s">
        <v>2507</v>
      </c>
      <c r="F100" s="294">
        <v>2788.5</v>
      </c>
      <c r="G100" s="227">
        <v>0.25</v>
      </c>
      <c r="H100" s="283">
        <f t="shared" si="12"/>
        <v>2091.375</v>
      </c>
      <c r="I100" s="289">
        <f>IF(H100=0," ",H100/Currency!$C$11)</f>
        <v>2151.1777412055135</v>
      </c>
      <c r="J100" s="70">
        <f>IF(H100=0," ",$H100*VLOOKUP($J$6,Currency!$A$3:$G$8,7,0))</f>
        <v>1375.3616993292121</v>
      </c>
      <c r="K100" s="64"/>
      <c r="L100" s="395" t="s">
        <v>479</v>
      </c>
      <c r="M100" s="395" t="s">
        <v>479</v>
      </c>
      <c r="N100" s="395" t="s">
        <v>479</v>
      </c>
      <c r="O100" s="395" t="s">
        <v>479</v>
      </c>
      <c r="P100" s="395" t="s">
        <v>479</v>
      </c>
      <c r="Q100" s="395" t="s">
        <v>479</v>
      </c>
      <c r="R100" s="390"/>
      <c r="S100" s="390"/>
      <c r="T100" s="390"/>
      <c r="U100" s="390"/>
      <c r="V100" s="390"/>
    </row>
    <row r="101" spans="1:22" s="51" customFormat="1" ht="25.5">
      <c r="A101" s="61" t="str">
        <f t="shared" si="9"/>
        <v> </v>
      </c>
      <c r="B101" s="33" t="s">
        <v>64</v>
      </c>
      <c r="C101" s="187" t="s">
        <v>2332</v>
      </c>
      <c r="D101" s="128" t="s">
        <v>978</v>
      </c>
      <c r="E101" s="98" t="s">
        <v>2507</v>
      </c>
      <c r="F101" s="294">
        <v>3562.5</v>
      </c>
      <c r="G101" s="227">
        <v>0.25</v>
      </c>
      <c r="H101" s="283">
        <f t="shared" si="12"/>
        <v>2671.875</v>
      </c>
      <c r="I101" s="289">
        <f>IF(H101=0," ",H101/Currency!$C$11)</f>
        <v>2748.277103476651</v>
      </c>
      <c r="J101" s="70">
        <f>IF(H101=0," ",$H101*VLOOKUP($J$6,Currency!$A$3:$G$8,7,0))</f>
        <v>1757.1189004340392</v>
      </c>
      <c r="K101" s="64"/>
      <c r="L101" s="395" t="s">
        <v>479</v>
      </c>
      <c r="M101" s="395" t="s">
        <v>479</v>
      </c>
      <c r="N101" s="395" t="s">
        <v>479</v>
      </c>
      <c r="O101" s="395" t="s">
        <v>479</v>
      </c>
      <c r="P101" s="395" t="s">
        <v>479</v>
      </c>
      <c r="Q101" s="395" t="s">
        <v>479</v>
      </c>
      <c r="R101" s="390"/>
      <c r="S101" s="390"/>
      <c r="T101" s="390"/>
      <c r="U101" s="390"/>
      <c r="V101" s="390"/>
    </row>
    <row r="102" spans="1:22" s="51" customFormat="1" ht="25.5">
      <c r="A102" s="61" t="str">
        <f t="shared" si="9"/>
        <v> </v>
      </c>
      <c r="B102" s="33" t="s">
        <v>65</v>
      </c>
      <c r="C102" s="187" t="s">
        <v>2333</v>
      </c>
      <c r="D102" s="128" t="s">
        <v>309</v>
      </c>
      <c r="E102" s="98" t="s">
        <v>2507</v>
      </c>
      <c r="F102" s="294">
        <v>5980</v>
      </c>
      <c r="G102" s="227">
        <v>0.24</v>
      </c>
      <c r="H102" s="283">
        <f t="shared" si="12"/>
        <v>4544.8</v>
      </c>
      <c r="I102" s="289">
        <f>IF(H102=0," ",H102/Currency!$C$11)</f>
        <v>4674.758280189262</v>
      </c>
      <c r="J102" s="70">
        <f>IF(H102=0," ",$H102*VLOOKUP($J$6,Currency!$A$3:$G$8,7,0))</f>
        <v>2988.8202025516243</v>
      </c>
      <c r="K102" s="64"/>
      <c r="L102" s="395" t="s">
        <v>479</v>
      </c>
      <c r="M102" s="395" t="s">
        <v>479</v>
      </c>
      <c r="N102" s="395" t="s">
        <v>479</v>
      </c>
      <c r="O102" s="395" t="s">
        <v>479</v>
      </c>
      <c r="P102" s="395" t="s">
        <v>479</v>
      </c>
      <c r="Q102" s="395" t="s">
        <v>479</v>
      </c>
      <c r="R102" s="390"/>
      <c r="S102" s="390"/>
      <c r="T102" s="390"/>
      <c r="U102" s="390"/>
      <c r="V102" s="390"/>
    </row>
    <row r="103" spans="1:22" s="51" customFormat="1" ht="25.5">
      <c r="A103" s="61" t="str">
        <f t="shared" si="9"/>
        <v> </v>
      </c>
      <c r="B103" s="33" t="s">
        <v>66</v>
      </c>
      <c r="C103" s="187" t="s">
        <v>2334</v>
      </c>
      <c r="D103" s="128" t="s">
        <v>309</v>
      </c>
      <c r="E103" s="98" t="s">
        <v>2507</v>
      </c>
      <c r="F103" s="294">
        <v>11960</v>
      </c>
      <c r="G103" s="227">
        <v>0.24</v>
      </c>
      <c r="H103" s="283">
        <f t="shared" si="12"/>
        <v>9089.6</v>
      </c>
      <c r="I103" s="289">
        <f>IF(H103=0," ",H103/Currency!$C$11)</f>
        <v>9349.516560378524</v>
      </c>
      <c r="J103" s="70">
        <f>IF(H103=0," ",$H103*VLOOKUP($J$6,Currency!$A$3:$G$8,7,0))</f>
        <v>5977.640405103249</v>
      </c>
      <c r="K103" s="64"/>
      <c r="L103" s="395" t="s">
        <v>479</v>
      </c>
      <c r="M103" s="395" t="s">
        <v>479</v>
      </c>
      <c r="N103" s="395" t="s">
        <v>479</v>
      </c>
      <c r="O103" s="395" t="s">
        <v>479</v>
      </c>
      <c r="P103" s="395" t="s">
        <v>479</v>
      </c>
      <c r="Q103" s="395" t="s">
        <v>479</v>
      </c>
      <c r="R103" s="390"/>
      <c r="S103" s="390"/>
      <c r="T103" s="390"/>
      <c r="U103" s="390"/>
      <c r="V103" s="390"/>
    </row>
    <row r="104" spans="1:22" s="51" customFormat="1" ht="25.5">
      <c r="A104" s="61" t="str">
        <f t="shared" si="9"/>
        <v> </v>
      </c>
      <c r="B104" s="33" t="s">
        <v>67</v>
      </c>
      <c r="C104" s="187" t="s">
        <v>1835</v>
      </c>
      <c r="D104" s="128" t="s">
        <v>309</v>
      </c>
      <c r="E104" s="98" t="s">
        <v>2507</v>
      </c>
      <c r="F104" s="294">
        <v>23920</v>
      </c>
      <c r="G104" s="227">
        <v>0.24</v>
      </c>
      <c r="H104" s="283">
        <f t="shared" si="12"/>
        <v>18179.2</v>
      </c>
      <c r="I104" s="289">
        <f>IF(H104=0," ",H104/Currency!$C$11)</f>
        <v>18699.03312075705</v>
      </c>
      <c r="J104" s="70">
        <f>IF(H104=0," ",$H104*VLOOKUP($J$6,Currency!$A$3:$G$8,7,0))</f>
        <v>11955.280810206497</v>
      </c>
      <c r="K104" s="64"/>
      <c r="L104" s="395" t="s">
        <v>479</v>
      </c>
      <c r="M104" s="395" t="s">
        <v>479</v>
      </c>
      <c r="N104" s="395" t="s">
        <v>479</v>
      </c>
      <c r="O104" s="395" t="s">
        <v>479</v>
      </c>
      <c r="P104" s="395" t="s">
        <v>479</v>
      </c>
      <c r="Q104" s="395" t="s">
        <v>479</v>
      </c>
      <c r="R104" s="390"/>
      <c r="S104" s="390"/>
      <c r="T104" s="390"/>
      <c r="U104" s="390"/>
      <c r="V104" s="390"/>
    </row>
    <row r="105" spans="1:22" s="51" customFormat="1" ht="25.5">
      <c r="A105" s="61" t="str">
        <f t="shared" si="9"/>
        <v> </v>
      </c>
      <c r="B105" s="33" t="s">
        <v>68</v>
      </c>
      <c r="C105" s="187" t="s">
        <v>1836</v>
      </c>
      <c r="D105" s="128" t="s">
        <v>978</v>
      </c>
      <c r="E105" s="98" t="s">
        <v>2507</v>
      </c>
      <c r="F105" s="294">
        <v>2918.9</v>
      </c>
      <c r="G105" s="227">
        <v>0.25</v>
      </c>
      <c r="H105" s="283">
        <f t="shared" si="12"/>
        <v>2189.175</v>
      </c>
      <c r="I105" s="289">
        <f>IF(H105=0," ",H105/Currency!$C$11)</f>
        <v>2251.774326270315</v>
      </c>
      <c r="J105" s="70">
        <f>IF(H105=0," ",$H105*VLOOKUP($J$6,Currency!$A$3:$G$8,7,0))</f>
        <v>1439.6784164145733</v>
      </c>
      <c r="K105" s="64"/>
      <c r="L105" s="395" t="s">
        <v>479</v>
      </c>
      <c r="M105" s="395" t="s">
        <v>479</v>
      </c>
      <c r="N105" s="395" t="s">
        <v>479</v>
      </c>
      <c r="O105" s="395" t="s">
        <v>479</v>
      </c>
      <c r="P105" s="395" t="s">
        <v>479</v>
      </c>
      <c r="Q105" s="395" t="s">
        <v>479</v>
      </c>
      <c r="R105" s="390"/>
      <c r="S105" s="390"/>
      <c r="T105" s="390"/>
      <c r="U105" s="390"/>
      <c r="V105" s="390"/>
    </row>
    <row r="106" spans="1:22" s="51" customFormat="1" ht="25.5">
      <c r="A106" s="61" t="str">
        <f t="shared" si="9"/>
        <v> </v>
      </c>
      <c r="B106" s="33" t="s">
        <v>2560</v>
      </c>
      <c r="C106" s="187" t="s">
        <v>1837</v>
      </c>
      <c r="D106" s="128" t="s">
        <v>978</v>
      </c>
      <c r="E106" s="98" t="s">
        <v>2507</v>
      </c>
      <c r="F106" s="294">
        <v>4292.5</v>
      </c>
      <c r="G106" s="227">
        <v>0.25</v>
      </c>
      <c r="H106" s="283">
        <f t="shared" si="12"/>
        <v>3219.375</v>
      </c>
      <c r="I106" s="289">
        <f>IF(H106=0," ",H106/Currency!$C$11)</f>
        <v>3311.432832750463</v>
      </c>
      <c r="J106" s="70">
        <f>IF(H106=0," ",$H106*VLOOKUP($J$6,Currency!$A$3:$G$8,7,0))</f>
        <v>2117.174141786137</v>
      </c>
      <c r="K106" s="64"/>
      <c r="L106" s="395" t="s">
        <v>479</v>
      </c>
      <c r="M106" s="395" t="s">
        <v>479</v>
      </c>
      <c r="N106" s="395" t="s">
        <v>479</v>
      </c>
      <c r="O106" s="395" t="s">
        <v>479</v>
      </c>
      <c r="P106" s="395" t="s">
        <v>479</v>
      </c>
      <c r="Q106" s="395" t="s">
        <v>479</v>
      </c>
      <c r="R106" s="390"/>
      <c r="S106" s="390"/>
      <c r="T106" s="390"/>
      <c r="U106" s="390"/>
      <c r="V106" s="390"/>
    </row>
    <row r="107" spans="1:22" s="51" customFormat="1" ht="25.5">
      <c r="A107" s="61" t="str">
        <f t="shared" si="9"/>
        <v> </v>
      </c>
      <c r="B107" s="33" t="s">
        <v>2561</v>
      </c>
      <c r="C107" s="187" t="s">
        <v>1838</v>
      </c>
      <c r="D107" s="128" t="s">
        <v>978</v>
      </c>
      <c r="E107" s="98" t="s">
        <v>2507</v>
      </c>
      <c r="F107" s="294">
        <v>6696.3</v>
      </c>
      <c r="G107" s="227">
        <v>0.25</v>
      </c>
      <c r="H107" s="283">
        <f t="shared" si="12"/>
        <v>5022.225</v>
      </c>
      <c r="I107" s="289">
        <f>IF(H107=0," ",H107/Currency!$C$11)</f>
        <v>5165.835219090723</v>
      </c>
      <c r="J107" s="70">
        <f>IF(H107=0," ",$H107*VLOOKUP($J$6,Currency!$A$3:$G$8,7,0))</f>
        <v>3302.7916611863743</v>
      </c>
      <c r="K107" s="64"/>
      <c r="L107" s="395" t="s">
        <v>479</v>
      </c>
      <c r="M107" s="395" t="s">
        <v>479</v>
      </c>
      <c r="N107" s="395" t="s">
        <v>479</v>
      </c>
      <c r="O107" s="395" t="s">
        <v>479</v>
      </c>
      <c r="P107" s="395" t="s">
        <v>479</v>
      </c>
      <c r="Q107" s="395" t="s">
        <v>479</v>
      </c>
      <c r="R107" s="390"/>
      <c r="S107" s="390"/>
      <c r="T107" s="390"/>
      <c r="U107" s="390"/>
      <c r="V107" s="390"/>
    </row>
    <row r="108" spans="1:22" s="51" customFormat="1" ht="25.5">
      <c r="A108" s="61" t="str">
        <f t="shared" si="9"/>
        <v> </v>
      </c>
      <c r="B108" s="33" t="s">
        <v>2562</v>
      </c>
      <c r="C108" s="187" t="s">
        <v>114</v>
      </c>
      <c r="D108" s="128" t="s">
        <v>978</v>
      </c>
      <c r="E108" s="98" t="s">
        <v>2507</v>
      </c>
      <c r="F108" s="294">
        <v>8618.4</v>
      </c>
      <c r="G108" s="227">
        <v>0.25</v>
      </c>
      <c r="H108" s="283">
        <f t="shared" si="12"/>
        <v>6463.799999999999</v>
      </c>
      <c r="I108" s="289">
        <f>IF(H108=0," ",H108/Currency!$C$11)</f>
        <v>6648.631968730713</v>
      </c>
      <c r="J108" s="70">
        <f>IF(H108=0," ",$H108*VLOOKUP($J$6,Currency!$A$3:$G$8,7,0))</f>
        <v>4250.822043930028</v>
      </c>
      <c r="K108" s="64"/>
      <c r="L108" s="395" t="s">
        <v>479</v>
      </c>
      <c r="M108" s="395" t="s">
        <v>479</v>
      </c>
      <c r="N108" s="395" t="s">
        <v>479</v>
      </c>
      <c r="O108" s="395" t="s">
        <v>479</v>
      </c>
      <c r="P108" s="395" t="s">
        <v>479</v>
      </c>
      <c r="Q108" s="395" t="s">
        <v>479</v>
      </c>
      <c r="R108" s="390"/>
      <c r="S108" s="390"/>
      <c r="T108" s="390"/>
      <c r="U108" s="390"/>
      <c r="V108" s="390"/>
    </row>
    <row r="109" spans="1:22" s="51" customFormat="1" ht="25.5">
      <c r="A109" s="61" t="str">
        <f t="shared" si="9"/>
        <v> </v>
      </c>
      <c r="B109" s="33" t="s">
        <v>2563</v>
      </c>
      <c r="C109" s="187" t="s">
        <v>636</v>
      </c>
      <c r="D109" s="128" t="s">
        <v>309</v>
      </c>
      <c r="E109" s="98" t="s">
        <v>2507</v>
      </c>
      <c r="F109" s="294">
        <v>14325</v>
      </c>
      <c r="G109" s="227">
        <v>0.24</v>
      </c>
      <c r="H109" s="283">
        <f t="shared" si="12"/>
        <v>10887</v>
      </c>
      <c r="I109" s="289">
        <f>IF(H109=0," ",H109/Currency!$C$11)</f>
        <v>11198.313104299528</v>
      </c>
      <c r="J109" s="70">
        <f>IF(H109=0," ",$H109*VLOOKUP($J$6,Currency!$A$3:$G$8,7,0))</f>
        <v>7159.6738129685655</v>
      </c>
      <c r="K109" s="64"/>
      <c r="L109" s="395" t="s">
        <v>479</v>
      </c>
      <c r="M109" s="395" t="s">
        <v>479</v>
      </c>
      <c r="N109" s="395" t="s">
        <v>479</v>
      </c>
      <c r="O109" s="395" t="s">
        <v>479</v>
      </c>
      <c r="P109" s="395" t="s">
        <v>479</v>
      </c>
      <c r="Q109" s="395" t="s">
        <v>479</v>
      </c>
      <c r="R109" s="390"/>
      <c r="S109" s="390"/>
      <c r="T109" s="390"/>
      <c r="U109" s="390"/>
      <c r="V109" s="390"/>
    </row>
    <row r="110" spans="1:22" s="51" customFormat="1" ht="25.5">
      <c r="A110" s="61" t="str">
        <f t="shared" si="9"/>
        <v> </v>
      </c>
      <c r="B110" s="33" t="s">
        <v>2564</v>
      </c>
      <c r="C110" s="187" t="s">
        <v>637</v>
      </c>
      <c r="D110" s="128" t="s">
        <v>309</v>
      </c>
      <c r="E110" s="98" t="s">
        <v>2507</v>
      </c>
      <c r="F110" s="294">
        <v>28650</v>
      </c>
      <c r="G110" s="227">
        <v>0.24</v>
      </c>
      <c r="H110" s="283">
        <f t="shared" si="12"/>
        <v>21774</v>
      </c>
      <c r="I110" s="289">
        <f>IF(H110=0," ",H110/Currency!$C$11)</f>
        <v>22396.626208599057</v>
      </c>
      <c r="J110" s="70">
        <f>IF(H110=0," ",$H110*VLOOKUP($J$6,Currency!$A$3:$G$8,7,0))</f>
        <v>14319.347625937131</v>
      </c>
      <c r="K110" s="64"/>
      <c r="L110" s="395" t="s">
        <v>479</v>
      </c>
      <c r="M110" s="395" t="s">
        <v>479</v>
      </c>
      <c r="N110" s="395" t="s">
        <v>479</v>
      </c>
      <c r="O110" s="395" t="s">
        <v>479</v>
      </c>
      <c r="P110" s="395" t="s">
        <v>479</v>
      </c>
      <c r="Q110" s="395" t="s">
        <v>479</v>
      </c>
      <c r="R110" s="390"/>
      <c r="S110" s="390"/>
      <c r="T110" s="390"/>
      <c r="U110" s="390"/>
      <c r="V110" s="390"/>
    </row>
    <row r="111" spans="1:22" s="51" customFormat="1" ht="25.5">
      <c r="A111" s="61" t="str">
        <f t="shared" si="9"/>
        <v> </v>
      </c>
      <c r="B111" s="33" t="s">
        <v>2565</v>
      </c>
      <c r="C111" s="187" t="s">
        <v>2697</v>
      </c>
      <c r="D111" s="128" t="s">
        <v>309</v>
      </c>
      <c r="E111" s="98" t="s">
        <v>2507</v>
      </c>
      <c r="F111" s="294">
        <v>57300</v>
      </c>
      <c r="G111" s="227">
        <v>0.24</v>
      </c>
      <c r="H111" s="283">
        <f t="shared" si="12"/>
        <v>43548</v>
      </c>
      <c r="I111" s="289">
        <f>IF(H111=0," ",H111/Currency!$C$11)</f>
        <v>44793.25241719811</v>
      </c>
      <c r="J111" s="70">
        <f>IF(H111=0," ",$H111*VLOOKUP($J$6,Currency!$A$3:$G$8,7,0))</f>
        <v>28638.695251874262</v>
      </c>
      <c r="K111" s="64"/>
      <c r="L111" s="395" t="s">
        <v>479</v>
      </c>
      <c r="M111" s="395" t="s">
        <v>479</v>
      </c>
      <c r="N111" s="395" t="s">
        <v>479</v>
      </c>
      <c r="O111" s="395" t="s">
        <v>479</v>
      </c>
      <c r="P111" s="395" t="s">
        <v>479</v>
      </c>
      <c r="Q111" s="395" t="s">
        <v>479</v>
      </c>
      <c r="R111" s="390"/>
      <c r="S111" s="390"/>
      <c r="T111" s="390"/>
      <c r="U111" s="390"/>
      <c r="V111" s="390"/>
    </row>
    <row r="112" spans="1:22" s="51" customFormat="1" ht="14.25" customHeight="1">
      <c r="A112" s="61" t="str">
        <f t="shared" si="9"/>
        <v> </v>
      </c>
      <c r="B112" s="33"/>
      <c r="C112" s="217" t="s">
        <v>1582</v>
      </c>
      <c r="D112" s="128"/>
      <c r="E112" s="98"/>
      <c r="F112" s="294"/>
      <c r="G112" s="227"/>
      <c r="H112" s="283"/>
      <c r="I112" s="289"/>
      <c r="J112" s="70"/>
      <c r="K112" s="64"/>
      <c r="L112" s="395" t="s">
        <v>479</v>
      </c>
      <c r="M112" s="395" t="s">
        <v>479</v>
      </c>
      <c r="N112" s="395" t="s">
        <v>479</v>
      </c>
      <c r="O112" s="395" t="s">
        <v>479</v>
      </c>
      <c r="P112" s="395" t="s">
        <v>479</v>
      </c>
      <c r="Q112" s="395" t="s">
        <v>479</v>
      </c>
      <c r="R112" s="390"/>
      <c r="S112" s="390"/>
      <c r="T112" s="390"/>
      <c r="U112" s="390"/>
      <c r="V112" s="390"/>
    </row>
    <row r="113" spans="1:22" s="51" customFormat="1" ht="25.5">
      <c r="A113" s="61" t="str">
        <f t="shared" si="9"/>
        <v> </v>
      </c>
      <c r="B113" s="33" t="s">
        <v>158</v>
      </c>
      <c r="C113" s="187" t="s">
        <v>1611</v>
      </c>
      <c r="D113" s="128" t="s">
        <v>978</v>
      </c>
      <c r="E113" s="98" t="s">
        <v>2507</v>
      </c>
      <c r="F113" s="294">
        <v>1309</v>
      </c>
      <c r="G113" s="227">
        <v>0.25</v>
      </c>
      <c r="H113" s="283">
        <f aca="true" t="shared" si="13" ref="H113:H127">F113*(1-G113)</f>
        <v>981.75</v>
      </c>
      <c r="I113" s="289">
        <f>IF(H113=0," ",H113/Currency!$C$11)</f>
        <v>1009.8230816704382</v>
      </c>
      <c r="J113" s="70">
        <f>IF(H113=0," ",$H113*VLOOKUP($J$6,Currency!$A$3:$G$8,7,0))</f>
        <v>645.6333026436932</v>
      </c>
      <c r="K113" s="64"/>
      <c r="L113" s="395" t="s">
        <v>479</v>
      </c>
      <c r="M113" s="395" t="s">
        <v>479</v>
      </c>
      <c r="N113" s="395" t="s">
        <v>479</v>
      </c>
      <c r="O113" s="395" t="s">
        <v>479</v>
      </c>
      <c r="P113" s="395" t="s">
        <v>479</v>
      </c>
      <c r="Q113" s="395" t="s">
        <v>479</v>
      </c>
      <c r="R113" s="390"/>
      <c r="S113" s="390"/>
      <c r="T113" s="390"/>
      <c r="U113" s="390"/>
      <c r="V113" s="390"/>
    </row>
    <row r="114" spans="1:22" s="51" customFormat="1" ht="25.5">
      <c r="A114" s="61" t="str">
        <f t="shared" si="9"/>
        <v> </v>
      </c>
      <c r="B114" s="33" t="s">
        <v>159</v>
      </c>
      <c r="C114" s="187" t="s">
        <v>2699</v>
      </c>
      <c r="D114" s="128" t="s">
        <v>978</v>
      </c>
      <c r="E114" s="98" t="s">
        <v>2507</v>
      </c>
      <c r="F114" s="294">
        <v>1925</v>
      </c>
      <c r="G114" s="227">
        <v>0.25</v>
      </c>
      <c r="H114" s="283">
        <f t="shared" si="13"/>
        <v>1443.75</v>
      </c>
      <c r="I114" s="289">
        <f>IF(H114=0," ",H114/Currency!$C$11)</f>
        <v>1485.0339436329973</v>
      </c>
      <c r="J114" s="70">
        <f>IF(H114=0," ",$H114*VLOOKUP($J$6,Currency!$A$3:$G$8,7,0))</f>
        <v>949.4607391819019</v>
      </c>
      <c r="K114" s="64"/>
      <c r="L114" s="395" t="s">
        <v>479</v>
      </c>
      <c r="M114" s="395" t="s">
        <v>479</v>
      </c>
      <c r="N114" s="395" t="s">
        <v>479</v>
      </c>
      <c r="O114" s="395" t="s">
        <v>479</v>
      </c>
      <c r="P114" s="395" t="s">
        <v>479</v>
      </c>
      <c r="Q114" s="395" t="s">
        <v>479</v>
      </c>
      <c r="R114" s="390"/>
      <c r="S114" s="390"/>
      <c r="T114" s="390"/>
      <c r="U114" s="390"/>
      <c r="V114" s="390"/>
    </row>
    <row r="115" spans="1:22" s="51" customFormat="1" ht="25.5">
      <c r="A115" s="61" t="str">
        <f t="shared" si="9"/>
        <v> </v>
      </c>
      <c r="B115" s="33" t="s">
        <v>160</v>
      </c>
      <c r="C115" s="187" t="s">
        <v>2108</v>
      </c>
      <c r="D115" s="128" t="s">
        <v>978</v>
      </c>
      <c r="E115" s="98" t="s">
        <v>2507</v>
      </c>
      <c r="F115" s="294">
        <v>3003</v>
      </c>
      <c r="G115" s="227">
        <v>0.25</v>
      </c>
      <c r="H115" s="283">
        <f t="shared" si="13"/>
        <v>2252.25</v>
      </c>
      <c r="I115" s="289">
        <f>IF(H115=0," ",H115/Currency!$C$11)</f>
        <v>2316.652952067476</v>
      </c>
      <c r="J115" s="70">
        <f>IF(H115=0," ",$H115*VLOOKUP($J$6,Currency!$A$3:$G$8,7,0))</f>
        <v>1481.158753123767</v>
      </c>
      <c r="K115" s="64"/>
      <c r="L115" s="395" t="s">
        <v>479</v>
      </c>
      <c r="M115" s="395" t="s">
        <v>479</v>
      </c>
      <c r="N115" s="395" t="s">
        <v>479</v>
      </c>
      <c r="O115" s="395" t="s">
        <v>479</v>
      </c>
      <c r="P115" s="395" t="s">
        <v>479</v>
      </c>
      <c r="Q115" s="395" t="s">
        <v>479</v>
      </c>
      <c r="R115" s="390"/>
      <c r="S115" s="390"/>
      <c r="T115" s="390"/>
      <c r="U115" s="390"/>
      <c r="V115" s="390"/>
    </row>
    <row r="116" spans="1:22" s="51" customFormat="1" ht="25.5">
      <c r="A116" s="61" t="str">
        <f t="shared" si="9"/>
        <v> </v>
      </c>
      <c r="B116" s="33" t="s">
        <v>161</v>
      </c>
      <c r="C116" s="187" t="s">
        <v>2109</v>
      </c>
      <c r="D116" s="128" t="s">
        <v>978</v>
      </c>
      <c r="E116" s="98" t="s">
        <v>2507</v>
      </c>
      <c r="F116" s="294">
        <v>3847.5</v>
      </c>
      <c r="G116" s="227">
        <v>0.25</v>
      </c>
      <c r="H116" s="283">
        <f t="shared" si="13"/>
        <v>2885.625</v>
      </c>
      <c r="I116" s="289">
        <f>IF(H116=0," ",H116/Currency!$C$11)</f>
        <v>2968.1392717547833</v>
      </c>
      <c r="J116" s="70">
        <f>IF(H116=0," ",$H116*VLOOKUP($J$6,Currency!$A$3:$G$8,7,0))</f>
        <v>1897.6884124687624</v>
      </c>
      <c r="K116" s="64"/>
      <c r="L116" s="395" t="s">
        <v>479</v>
      </c>
      <c r="M116" s="395" t="s">
        <v>479</v>
      </c>
      <c r="N116" s="395" t="s">
        <v>479</v>
      </c>
      <c r="O116" s="395" t="s">
        <v>479</v>
      </c>
      <c r="P116" s="395" t="s">
        <v>479</v>
      </c>
      <c r="Q116" s="395" t="s">
        <v>479</v>
      </c>
      <c r="R116" s="390"/>
      <c r="S116" s="390"/>
      <c r="T116" s="390"/>
      <c r="U116" s="390"/>
      <c r="V116" s="390"/>
    </row>
    <row r="117" spans="1:22" s="51" customFormat="1" ht="25.5">
      <c r="A117" s="61" t="str">
        <f t="shared" si="9"/>
        <v> </v>
      </c>
      <c r="B117" s="33" t="s">
        <v>162</v>
      </c>
      <c r="C117" s="187" t="s">
        <v>2110</v>
      </c>
      <c r="D117" s="128" t="s">
        <v>309</v>
      </c>
      <c r="E117" s="98" t="s">
        <v>2507</v>
      </c>
      <c r="F117" s="294">
        <v>6440</v>
      </c>
      <c r="G117" s="227">
        <v>0.24</v>
      </c>
      <c r="H117" s="283">
        <f t="shared" si="13"/>
        <v>4894.4</v>
      </c>
      <c r="I117" s="289">
        <f>IF(H117=0," ",H117/Currency!$C$11)</f>
        <v>5034.355070973051</v>
      </c>
      <c r="J117" s="70">
        <f>IF(H117=0," ",$H117*VLOOKUP($J$6,Currency!$A$3:$G$8,7,0))</f>
        <v>3218.729448901749</v>
      </c>
      <c r="K117" s="64"/>
      <c r="L117" s="395" t="s">
        <v>479</v>
      </c>
      <c r="M117" s="395" t="s">
        <v>479</v>
      </c>
      <c r="N117" s="395" t="s">
        <v>479</v>
      </c>
      <c r="O117" s="395" t="s">
        <v>479</v>
      </c>
      <c r="P117" s="395" t="s">
        <v>479</v>
      </c>
      <c r="Q117" s="395" t="s">
        <v>479</v>
      </c>
      <c r="R117" s="390"/>
      <c r="S117" s="390"/>
      <c r="T117" s="390"/>
      <c r="U117" s="390"/>
      <c r="V117" s="390"/>
    </row>
    <row r="118" spans="1:22" s="51" customFormat="1" ht="25.5">
      <c r="A118" s="61" t="str">
        <f t="shared" si="9"/>
        <v> </v>
      </c>
      <c r="B118" s="33" t="s">
        <v>163</v>
      </c>
      <c r="C118" s="187" t="s">
        <v>2111</v>
      </c>
      <c r="D118" s="128" t="s">
        <v>309</v>
      </c>
      <c r="E118" s="98" t="s">
        <v>2507</v>
      </c>
      <c r="F118" s="294">
        <v>12880</v>
      </c>
      <c r="G118" s="227">
        <v>0.24</v>
      </c>
      <c r="H118" s="283">
        <f t="shared" si="13"/>
        <v>9788.8</v>
      </c>
      <c r="I118" s="289">
        <f>IF(H118=0," ",H118/Currency!$C$11)</f>
        <v>10068.710141946101</v>
      </c>
      <c r="J118" s="70">
        <f>IF(H118=0," ",$H118*VLOOKUP($J$6,Currency!$A$3:$G$8,7,0))</f>
        <v>6437.458897803498</v>
      </c>
      <c r="K118" s="64"/>
      <c r="L118" s="395" t="s">
        <v>479</v>
      </c>
      <c r="M118" s="395" t="s">
        <v>479</v>
      </c>
      <c r="N118" s="395" t="s">
        <v>479</v>
      </c>
      <c r="O118" s="395" t="s">
        <v>479</v>
      </c>
      <c r="P118" s="395" t="s">
        <v>479</v>
      </c>
      <c r="Q118" s="395" t="s">
        <v>479</v>
      </c>
      <c r="R118" s="390"/>
      <c r="S118" s="390"/>
      <c r="T118" s="390"/>
      <c r="U118" s="390"/>
      <c r="V118" s="390"/>
    </row>
    <row r="119" spans="1:22" s="51" customFormat="1" ht="25.5">
      <c r="A119" s="61" t="str">
        <f t="shared" si="9"/>
        <v> </v>
      </c>
      <c r="B119" s="33" t="s">
        <v>164</v>
      </c>
      <c r="C119" s="187" t="s">
        <v>1610</v>
      </c>
      <c r="D119" s="128" t="s">
        <v>309</v>
      </c>
      <c r="E119" s="98" t="s">
        <v>2507</v>
      </c>
      <c r="F119" s="294">
        <v>25760</v>
      </c>
      <c r="G119" s="227">
        <v>0.24</v>
      </c>
      <c r="H119" s="283">
        <f t="shared" si="13"/>
        <v>19577.6</v>
      </c>
      <c r="I119" s="289">
        <f>IF(H119=0," ",H119/Currency!$C$11)</f>
        <v>20137.420283892203</v>
      </c>
      <c r="J119" s="70">
        <f>IF(H119=0," ",$H119*VLOOKUP($J$6,Currency!$A$3:$G$8,7,0))</f>
        <v>12874.917795606996</v>
      </c>
      <c r="K119" s="64"/>
      <c r="L119" s="395" t="s">
        <v>479</v>
      </c>
      <c r="M119" s="395" t="s">
        <v>479</v>
      </c>
      <c r="N119" s="395" t="s">
        <v>479</v>
      </c>
      <c r="O119" s="395" t="s">
        <v>479</v>
      </c>
      <c r="P119" s="395" t="s">
        <v>479</v>
      </c>
      <c r="Q119" s="395" t="s">
        <v>479</v>
      </c>
      <c r="R119" s="390"/>
      <c r="S119" s="390"/>
      <c r="T119" s="390"/>
      <c r="U119" s="390"/>
      <c r="V119" s="390"/>
    </row>
    <row r="120" spans="1:22" s="51" customFormat="1" ht="13.5">
      <c r="A120" s="61" t="str">
        <f t="shared" si="9"/>
        <v> </v>
      </c>
      <c r="B120" s="33"/>
      <c r="C120" s="187"/>
      <c r="D120" s="128"/>
      <c r="E120" s="98"/>
      <c r="F120" s="294"/>
      <c r="G120" s="227"/>
      <c r="H120" s="283"/>
      <c r="I120" s="289"/>
      <c r="J120" s="70"/>
      <c r="K120" s="64"/>
      <c r="L120" s="395" t="s">
        <v>479</v>
      </c>
      <c r="M120" s="395" t="s">
        <v>479</v>
      </c>
      <c r="N120" s="395" t="s">
        <v>479</v>
      </c>
      <c r="O120" s="395" t="s">
        <v>479</v>
      </c>
      <c r="P120" s="395" t="s">
        <v>479</v>
      </c>
      <c r="Q120" s="395" t="s">
        <v>479</v>
      </c>
      <c r="R120" s="390"/>
      <c r="S120" s="390"/>
      <c r="T120" s="390"/>
      <c r="U120" s="390"/>
      <c r="V120" s="390"/>
    </row>
    <row r="121" spans="1:22" s="51" customFormat="1" ht="25.5">
      <c r="A121" s="61" t="str">
        <f t="shared" si="9"/>
        <v> </v>
      </c>
      <c r="B121" s="33" t="s">
        <v>690</v>
      </c>
      <c r="C121" s="187" t="s">
        <v>708</v>
      </c>
      <c r="D121" s="128" t="s">
        <v>978</v>
      </c>
      <c r="E121" s="98" t="s">
        <v>2507</v>
      </c>
      <c r="F121" s="294">
        <v>3141.6</v>
      </c>
      <c r="G121" s="227">
        <v>0.25</v>
      </c>
      <c r="H121" s="283">
        <f t="shared" si="13"/>
        <v>2356.2</v>
      </c>
      <c r="I121" s="289">
        <f>IF(H121=0," ",H121/Currency!$C$11)</f>
        <v>2423.5753960090515</v>
      </c>
      <c r="J121" s="70">
        <f>IF(H121=0," ",$H121*VLOOKUP($J$6,Currency!$A$3:$G$8,7,0))</f>
        <v>1549.5199263448637</v>
      </c>
      <c r="K121" s="64"/>
      <c r="L121" s="395" t="s">
        <v>479</v>
      </c>
      <c r="M121" s="395" t="s">
        <v>479</v>
      </c>
      <c r="N121" s="395" t="s">
        <v>479</v>
      </c>
      <c r="O121" s="395" t="s">
        <v>479</v>
      </c>
      <c r="P121" s="395" t="s">
        <v>479</v>
      </c>
      <c r="Q121" s="395" t="s">
        <v>479</v>
      </c>
      <c r="R121" s="390"/>
      <c r="S121" s="390"/>
      <c r="T121" s="390"/>
      <c r="U121" s="390"/>
      <c r="V121" s="390"/>
    </row>
    <row r="122" spans="1:22" s="51" customFormat="1" ht="25.5">
      <c r="A122" s="61" t="str">
        <f t="shared" si="9"/>
        <v> </v>
      </c>
      <c r="B122" s="33" t="s">
        <v>413</v>
      </c>
      <c r="C122" s="187" t="s">
        <v>1612</v>
      </c>
      <c r="D122" s="128" t="s">
        <v>978</v>
      </c>
      <c r="E122" s="98" t="s">
        <v>2507</v>
      </c>
      <c r="F122" s="294">
        <v>4625</v>
      </c>
      <c r="G122" s="227">
        <v>0.25</v>
      </c>
      <c r="H122" s="283">
        <f t="shared" si="13"/>
        <v>3468.75</v>
      </c>
      <c r="I122" s="289">
        <f>IF(H122=0," ",H122/Currency!$C$11)</f>
        <v>3567.9386957416173</v>
      </c>
      <c r="J122" s="70">
        <f>IF(H122=0," ",$H122*VLOOKUP($J$6,Currency!$A$3:$G$8,7,0))</f>
        <v>2281.1719058266476</v>
      </c>
      <c r="K122" s="64"/>
      <c r="L122" s="395" t="s">
        <v>479</v>
      </c>
      <c r="M122" s="395" t="s">
        <v>479</v>
      </c>
      <c r="N122" s="395" t="s">
        <v>479</v>
      </c>
      <c r="O122" s="395" t="s">
        <v>479</v>
      </c>
      <c r="P122" s="395" t="s">
        <v>479</v>
      </c>
      <c r="Q122" s="395" t="s">
        <v>479</v>
      </c>
      <c r="R122" s="390"/>
      <c r="S122" s="390"/>
      <c r="T122" s="390"/>
      <c r="U122" s="390"/>
      <c r="V122" s="390"/>
    </row>
    <row r="123" spans="1:22" s="51" customFormat="1" ht="25.5">
      <c r="A123" s="61" t="str">
        <f t="shared" si="9"/>
        <v> </v>
      </c>
      <c r="B123" s="33" t="s">
        <v>414</v>
      </c>
      <c r="C123" s="187" t="s">
        <v>783</v>
      </c>
      <c r="D123" s="128" t="s">
        <v>978</v>
      </c>
      <c r="E123" s="98" t="s">
        <v>2507</v>
      </c>
      <c r="F123" s="294">
        <v>7215</v>
      </c>
      <c r="G123" s="227">
        <v>0.25</v>
      </c>
      <c r="H123" s="283">
        <f t="shared" si="13"/>
        <v>5411.25</v>
      </c>
      <c r="I123" s="289">
        <f>IF(H123=0," ",H123/Currency!$C$11)</f>
        <v>5565.984365356922</v>
      </c>
      <c r="J123" s="70">
        <f>IF(H123=0," ",$H123*VLOOKUP($J$6,Currency!$A$3:$G$8,7,0))</f>
        <v>3558.62817308957</v>
      </c>
      <c r="K123" s="64"/>
      <c r="L123" s="395" t="s">
        <v>479</v>
      </c>
      <c r="M123" s="395" t="s">
        <v>479</v>
      </c>
      <c r="N123" s="395" t="s">
        <v>479</v>
      </c>
      <c r="O123" s="395" t="s">
        <v>479</v>
      </c>
      <c r="P123" s="395" t="s">
        <v>479</v>
      </c>
      <c r="Q123" s="395" t="s">
        <v>479</v>
      </c>
      <c r="R123" s="390"/>
      <c r="S123" s="390"/>
      <c r="T123" s="390"/>
      <c r="U123" s="390"/>
      <c r="V123" s="390"/>
    </row>
    <row r="124" spans="1:22" s="51" customFormat="1" ht="25.5">
      <c r="A124" s="61" t="str">
        <f t="shared" si="9"/>
        <v> </v>
      </c>
      <c r="B124" s="33" t="s">
        <v>415</v>
      </c>
      <c r="C124" s="187" t="s">
        <v>784</v>
      </c>
      <c r="D124" s="128" t="s">
        <v>978</v>
      </c>
      <c r="E124" s="98" t="s">
        <v>2507</v>
      </c>
      <c r="F124" s="294">
        <v>9291</v>
      </c>
      <c r="G124" s="227">
        <v>0.25</v>
      </c>
      <c r="H124" s="283">
        <f t="shared" si="13"/>
        <v>6968.25</v>
      </c>
      <c r="I124" s="289">
        <f>IF(H124=0," ",H124/Currency!$C$11)</f>
        <v>7167.506685867106</v>
      </c>
      <c r="J124" s="70">
        <f>IF(H124=0," ",$H124*VLOOKUP($J$6,Currency!$A$3:$G$8,7,0))</f>
        <v>4582.566092331975</v>
      </c>
      <c r="K124" s="64"/>
      <c r="L124" s="395" t="s">
        <v>479</v>
      </c>
      <c r="M124" s="395" t="s">
        <v>479</v>
      </c>
      <c r="N124" s="395" t="s">
        <v>479</v>
      </c>
      <c r="O124" s="395" t="s">
        <v>479</v>
      </c>
      <c r="P124" s="395" t="s">
        <v>479</v>
      </c>
      <c r="Q124" s="395" t="s">
        <v>479</v>
      </c>
      <c r="R124" s="390"/>
      <c r="S124" s="390"/>
      <c r="T124" s="390"/>
      <c r="U124" s="390"/>
      <c r="V124" s="390"/>
    </row>
    <row r="125" spans="1:22" s="51" customFormat="1" ht="25.5">
      <c r="A125" s="61" t="str">
        <f t="shared" si="9"/>
        <v> </v>
      </c>
      <c r="B125" s="33" t="s">
        <v>423</v>
      </c>
      <c r="C125" s="187" t="s">
        <v>785</v>
      </c>
      <c r="D125" s="128" t="s">
        <v>309</v>
      </c>
      <c r="E125" s="98" t="s">
        <v>2507</v>
      </c>
      <c r="F125" s="294">
        <v>15400</v>
      </c>
      <c r="G125" s="227">
        <v>0.24</v>
      </c>
      <c r="H125" s="283">
        <f t="shared" si="13"/>
        <v>11704</v>
      </c>
      <c r="I125" s="289">
        <f>IF(H125=0," ",H125/Currency!$C$11)</f>
        <v>12038.675169718166</v>
      </c>
      <c r="J125" s="70">
        <f>IF(H125=0," ",$H125*VLOOKUP($J$6,Currency!$A$3:$G$8,7,0))</f>
        <v>7696.961725634618</v>
      </c>
      <c r="K125" s="64"/>
      <c r="L125" s="395" t="s">
        <v>479</v>
      </c>
      <c r="M125" s="395" t="s">
        <v>479</v>
      </c>
      <c r="N125" s="395" t="s">
        <v>479</v>
      </c>
      <c r="O125" s="395" t="s">
        <v>479</v>
      </c>
      <c r="P125" s="395" t="s">
        <v>479</v>
      </c>
      <c r="Q125" s="395" t="s">
        <v>479</v>
      </c>
      <c r="R125" s="390"/>
      <c r="S125" s="390"/>
      <c r="T125" s="390"/>
      <c r="U125" s="390"/>
      <c r="V125" s="390"/>
    </row>
    <row r="126" spans="1:22" s="51" customFormat="1" ht="25.5">
      <c r="A126" s="61" t="str">
        <f t="shared" si="9"/>
        <v> </v>
      </c>
      <c r="B126" s="33" t="s">
        <v>424</v>
      </c>
      <c r="C126" s="187" t="s">
        <v>786</v>
      </c>
      <c r="D126" s="128" t="s">
        <v>309</v>
      </c>
      <c r="E126" s="98" t="s">
        <v>2507</v>
      </c>
      <c r="F126" s="294">
        <v>30800</v>
      </c>
      <c r="G126" s="227">
        <v>0.24</v>
      </c>
      <c r="H126" s="283">
        <f t="shared" si="13"/>
        <v>23408</v>
      </c>
      <c r="I126" s="289">
        <f>IF(H126=0," ",H126/Currency!$C$11)</f>
        <v>24077.350339436332</v>
      </c>
      <c r="J126" s="70">
        <f>IF(H126=0," ",$H126*VLOOKUP($J$6,Currency!$A$3:$G$8,7,0))</f>
        <v>15393.923451269236</v>
      </c>
      <c r="K126" s="64"/>
      <c r="L126" s="395" t="s">
        <v>479</v>
      </c>
      <c r="M126" s="395" t="s">
        <v>479</v>
      </c>
      <c r="N126" s="395" t="s">
        <v>479</v>
      </c>
      <c r="O126" s="395" t="s">
        <v>479</v>
      </c>
      <c r="P126" s="395" t="s">
        <v>479</v>
      </c>
      <c r="Q126" s="395" t="s">
        <v>479</v>
      </c>
      <c r="R126" s="390"/>
      <c r="S126" s="390"/>
      <c r="T126" s="390"/>
      <c r="U126" s="390"/>
      <c r="V126" s="390"/>
    </row>
    <row r="127" spans="1:22" s="51" customFormat="1" ht="25.5">
      <c r="A127" s="61" t="str">
        <f t="shared" si="9"/>
        <v> </v>
      </c>
      <c r="B127" s="33" t="s">
        <v>425</v>
      </c>
      <c r="C127" s="187" t="s">
        <v>787</v>
      </c>
      <c r="D127" s="128" t="s">
        <v>309</v>
      </c>
      <c r="E127" s="98" t="s">
        <v>2507</v>
      </c>
      <c r="F127" s="294">
        <v>61600</v>
      </c>
      <c r="G127" s="227">
        <v>0.24</v>
      </c>
      <c r="H127" s="283">
        <f t="shared" si="13"/>
        <v>46816</v>
      </c>
      <c r="I127" s="289">
        <f>IF(H127=0," ",H127/Currency!$C$11)</f>
        <v>48154.700678872665</v>
      </c>
      <c r="J127" s="70">
        <f>IF(H127=0," ",$H127*VLOOKUP($J$6,Currency!$A$3:$G$8,7,0))</f>
        <v>30787.846902538473</v>
      </c>
      <c r="K127" s="64"/>
      <c r="L127" s="395" t="s">
        <v>479</v>
      </c>
      <c r="M127" s="395" t="s">
        <v>479</v>
      </c>
      <c r="N127" s="395" t="s">
        <v>479</v>
      </c>
      <c r="O127" s="395" t="s">
        <v>479</v>
      </c>
      <c r="P127" s="395" t="s">
        <v>479</v>
      </c>
      <c r="Q127" s="395" t="s">
        <v>479</v>
      </c>
      <c r="R127" s="390"/>
      <c r="S127" s="390"/>
      <c r="T127" s="390"/>
      <c r="U127" s="390"/>
      <c r="V127" s="390"/>
    </row>
    <row r="128" spans="1:22" s="51" customFormat="1" ht="14.25" customHeight="1">
      <c r="A128" s="61" t="str">
        <f t="shared" si="9"/>
        <v> </v>
      </c>
      <c r="B128" s="33"/>
      <c r="C128" s="217" t="s">
        <v>1591</v>
      </c>
      <c r="D128" s="128"/>
      <c r="E128" s="98"/>
      <c r="F128" s="294"/>
      <c r="G128" s="227"/>
      <c r="H128" s="283"/>
      <c r="I128" s="289"/>
      <c r="J128" s="70"/>
      <c r="K128" s="64"/>
      <c r="L128" s="395" t="s">
        <v>479</v>
      </c>
      <c r="M128" s="395" t="s">
        <v>479</v>
      </c>
      <c r="N128" s="395" t="s">
        <v>479</v>
      </c>
      <c r="O128" s="395" t="s">
        <v>479</v>
      </c>
      <c r="P128" s="395" t="s">
        <v>479</v>
      </c>
      <c r="Q128" s="395" t="s">
        <v>479</v>
      </c>
      <c r="R128" s="390"/>
      <c r="S128" s="390"/>
      <c r="T128" s="390"/>
      <c r="U128" s="390"/>
      <c r="V128" s="390"/>
    </row>
    <row r="129" spans="1:22" s="51" customFormat="1" ht="25.5">
      <c r="A129" s="61" t="str">
        <f t="shared" si="9"/>
        <v> </v>
      </c>
      <c r="B129" s="33" t="s">
        <v>1809</v>
      </c>
      <c r="C129" s="187" t="s">
        <v>989</v>
      </c>
      <c r="D129" s="128" t="s">
        <v>978</v>
      </c>
      <c r="E129" s="98" t="s">
        <v>2507</v>
      </c>
      <c r="F129" s="294">
        <v>1870</v>
      </c>
      <c r="G129" s="227">
        <v>0.25</v>
      </c>
      <c r="H129" s="283">
        <f aca="true" t="shared" si="14" ref="H129:H135">F129*(1-G129)</f>
        <v>1402.5</v>
      </c>
      <c r="I129" s="289">
        <f>IF(H129=0," ",H129/Currency!$C$11)</f>
        <v>1442.6044023863403</v>
      </c>
      <c r="J129" s="70">
        <f>IF(H129=0," ",$H129*VLOOKUP($J$6,Currency!$A$3:$G$8,7,0))</f>
        <v>922.3332894909904</v>
      </c>
      <c r="K129" s="64"/>
      <c r="L129" s="395" t="s">
        <v>479</v>
      </c>
      <c r="M129" s="395" t="s">
        <v>479</v>
      </c>
      <c r="N129" s="395" t="s">
        <v>479</v>
      </c>
      <c r="O129" s="395" t="s">
        <v>479</v>
      </c>
      <c r="P129" s="395" t="s">
        <v>479</v>
      </c>
      <c r="Q129" s="395" t="s">
        <v>479</v>
      </c>
      <c r="R129" s="390"/>
      <c r="S129" s="390"/>
      <c r="T129" s="390"/>
      <c r="U129" s="390"/>
      <c r="V129" s="390"/>
    </row>
    <row r="130" spans="1:22" s="51" customFormat="1" ht="25.5">
      <c r="A130" s="61" t="str">
        <f t="shared" si="9"/>
        <v> </v>
      </c>
      <c r="B130" s="33" t="s">
        <v>1810</v>
      </c>
      <c r="C130" s="187" t="s">
        <v>687</v>
      </c>
      <c r="D130" s="128" t="s">
        <v>978</v>
      </c>
      <c r="E130" s="98" t="s">
        <v>2507</v>
      </c>
      <c r="F130" s="294">
        <v>2750</v>
      </c>
      <c r="G130" s="227">
        <v>0.25</v>
      </c>
      <c r="H130" s="283">
        <f t="shared" si="14"/>
        <v>2062.5</v>
      </c>
      <c r="I130" s="289">
        <f>IF(H130=0," ",H130/Currency!$C$11)</f>
        <v>2121.4770623328536</v>
      </c>
      <c r="J130" s="70">
        <f>IF(H130=0," ",$H130*VLOOKUP($J$6,Currency!$A$3:$G$8,7,0))</f>
        <v>1356.372484545574</v>
      </c>
      <c r="K130" s="64"/>
      <c r="L130" s="395" t="s">
        <v>479</v>
      </c>
      <c r="M130" s="395" t="s">
        <v>479</v>
      </c>
      <c r="N130" s="395" t="s">
        <v>479</v>
      </c>
      <c r="O130" s="395" t="s">
        <v>479</v>
      </c>
      <c r="P130" s="395" t="s">
        <v>479</v>
      </c>
      <c r="Q130" s="395" t="s">
        <v>479</v>
      </c>
      <c r="R130" s="390"/>
      <c r="S130" s="390"/>
      <c r="T130" s="390"/>
      <c r="U130" s="390"/>
      <c r="V130" s="390"/>
    </row>
    <row r="131" spans="1:22" s="51" customFormat="1" ht="25.5">
      <c r="A131" s="61" t="str">
        <f t="shared" si="9"/>
        <v> </v>
      </c>
      <c r="B131" s="33" t="s">
        <v>1811</v>
      </c>
      <c r="C131" s="187" t="s">
        <v>1080</v>
      </c>
      <c r="D131" s="128" t="s">
        <v>978</v>
      </c>
      <c r="E131" s="98" t="s">
        <v>2507</v>
      </c>
      <c r="F131" s="294">
        <v>4290</v>
      </c>
      <c r="G131" s="227">
        <v>0.25</v>
      </c>
      <c r="H131" s="283">
        <f t="shared" si="14"/>
        <v>3217.5</v>
      </c>
      <c r="I131" s="289">
        <f>IF(H131=0," ",H131/Currency!$C$11)</f>
        <v>3309.5042172392514</v>
      </c>
      <c r="J131" s="70">
        <f>IF(H131=0," ",$H131*VLOOKUP($J$6,Currency!$A$3:$G$8,7,0))</f>
        <v>2115.941075891096</v>
      </c>
      <c r="K131" s="64"/>
      <c r="L131" s="395" t="s">
        <v>479</v>
      </c>
      <c r="M131" s="395" t="s">
        <v>479</v>
      </c>
      <c r="N131" s="395" t="s">
        <v>479</v>
      </c>
      <c r="O131" s="395" t="s">
        <v>479</v>
      </c>
      <c r="P131" s="395" t="s">
        <v>479</v>
      </c>
      <c r="Q131" s="395" t="s">
        <v>479</v>
      </c>
      <c r="R131" s="390"/>
      <c r="S131" s="390"/>
      <c r="T131" s="390"/>
      <c r="U131" s="390"/>
      <c r="V131" s="390"/>
    </row>
    <row r="132" spans="1:22" s="51" customFormat="1" ht="25.5">
      <c r="A132" s="61" t="str">
        <f t="shared" si="9"/>
        <v> </v>
      </c>
      <c r="B132" s="33" t="s">
        <v>1812</v>
      </c>
      <c r="C132" s="187" t="s">
        <v>1081</v>
      </c>
      <c r="D132" s="128" t="s">
        <v>978</v>
      </c>
      <c r="E132" s="98" t="s">
        <v>2507</v>
      </c>
      <c r="F132" s="294">
        <v>5529</v>
      </c>
      <c r="G132" s="227">
        <v>0.25</v>
      </c>
      <c r="H132" s="283">
        <f t="shared" si="14"/>
        <v>4146.75</v>
      </c>
      <c r="I132" s="289">
        <f>IF(H132=0," ",H132/Currency!$C$11)</f>
        <v>4265.326064595763</v>
      </c>
      <c r="J132" s="70">
        <f>IF(H132=0," ",$H132*VLOOKUP($J$6,Currency!$A$3:$G$8,7,0))</f>
        <v>2727.048533473629</v>
      </c>
      <c r="K132" s="64"/>
      <c r="L132" s="395" t="s">
        <v>479</v>
      </c>
      <c r="M132" s="395" t="s">
        <v>479</v>
      </c>
      <c r="N132" s="395" t="s">
        <v>479</v>
      </c>
      <c r="O132" s="395" t="s">
        <v>479</v>
      </c>
      <c r="P132" s="395" t="s">
        <v>479</v>
      </c>
      <c r="Q132" s="395" t="s">
        <v>479</v>
      </c>
      <c r="R132" s="390"/>
      <c r="S132" s="390"/>
      <c r="T132" s="390"/>
      <c r="U132" s="390"/>
      <c r="V132" s="390"/>
    </row>
    <row r="133" spans="1:22" s="51" customFormat="1" ht="25.5">
      <c r="A133" s="61" t="str">
        <f t="shared" si="9"/>
        <v> </v>
      </c>
      <c r="B133" s="33" t="s">
        <v>1458</v>
      </c>
      <c r="C133" s="187" t="s">
        <v>986</v>
      </c>
      <c r="D133" s="128" t="s">
        <v>309</v>
      </c>
      <c r="E133" s="98" t="s">
        <v>2507</v>
      </c>
      <c r="F133" s="294">
        <v>9200</v>
      </c>
      <c r="G133" s="227">
        <v>0.24</v>
      </c>
      <c r="H133" s="283">
        <f t="shared" si="14"/>
        <v>6992</v>
      </c>
      <c r="I133" s="289">
        <f>IF(H133=0," ",H133/Currency!$C$11)</f>
        <v>7191.935815675787</v>
      </c>
      <c r="J133" s="70">
        <f>IF(H133=0," ",$H133*VLOOKUP($J$6,Currency!$A$3:$G$8,7,0))</f>
        <v>4598.1849270024995</v>
      </c>
      <c r="K133" s="64"/>
      <c r="L133" s="395" t="s">
        <v>479</v>
      </c>
      <c r="M133" s="395" t="s">
        <v>479</v>
      </c>
      <c r="N133" s="395" t="s">
        <v>479</v>
      </c>
      <c r="O133" s="395" t="s">
        <v>479</v>
      </c>
      <c r="P133" s="395" t="s">
        <v>479</v>
      </c>
      <c r="Q133" s="395" t="s">
        <v>479</v>
      </c>
      <c r="R133" s="390"/>
      <c r="S133" s="390"/>
      <c r="T133" s="390"/>
      <c r="U133" s="390"/>
      <c r="V133" s="390"/>
    </row>
    <row r="134" spans="1:22" s="51" customFormat="1" ht="25.5">
      <c r="A134" s="61" t="str">
        <f t="shared" si="9"/>
        <v> </v>
      </c>
      <c r="B134" s="33" t="s">
        <v>1459</v>
      </c>
      <c r="C134" s="187" t="s">
        <v>987</v>
      </c>
      <c r="D134" s="128" t="s">
        <v>309</v>
      </c>
      <c r="E134" s="98" t="s">
        <v>2507</v>
      </c>
      <c r="F134" s="294">
        <v>18400</v>
      </c>
      <c r="G134" s="227">
        <v>0.24</v>
      </c>
      <c r="H134" s="283">
        <f t="shared" si="14"/>
        <v>13984</v>
      </c>
      <c r="I134" s="289">
        <f>IF(H134=0," ",H134/Currency!$C$11)</f>
        <v>14383.871631351574</v>
      </c>
      <c r="J134" s="70">
        <f>IF(H134=0," ",$H134*VLOOKUP($J$6,Currency!$A$3:$G$8,7,0))</f>
        <v>9196.369854004999</v>
      </c>
      <c r="K134" s="64"/>
      <c r="L134" s="395" t="s">
        <v>479</v>
      </c>
      <c r="M134" s="395" t="s">
        <v>479</v>
      </c>
      <c r="N134" s="395" t="s">
        <v>479</v>
      </c>
      <c r="O134" s="395" t="s">
        <v>479</v>
      </c>
      <c r="P134" s="395" t="s">
        <v>479</v>
      </c>
      <c r="Q134" s="395" t="s">
        <v>479</v>
      </c>
      <c r="R134" s="390"/>
      <c r="S134" s="390"/>
      <c r="T134" s="390"/>
      <c r="U134" s="390"/>
      <c r="V134" s="390"/>
    </row>
    <row r="135" spans="1:22" s="51" customFormat="1" ht="25.5">
      <c r="A135" s="61" t="str">
        <f t="shared" si="9"/>
        <v> </v>
      </c>
      <c r="B135" s="33" t="s">
        <v>1460</v>
      </c>
      <c r="C135" s="187" t="s">
        <v>988</v>
      </c>
      <c r="D135" s="128" t="s">
        <v>309</v>
      </c>
      <c r="E135" s="98" t="s">
        <v>2507</v>
      </c>
      <c r="F135" s="294">
        <v>36800</v>
      </c>
      <c r="G135" s="227">
        <v>0.24</v>
      </c>
      <c r="H135" s="283">
        <f t="shared" si="14"/>
        <v>27968</v>
      </c>
      <c r="I135" s="289">
        <f>IF(H135=0," ",H135/Currency!$C$11)</f>
        <v>28767.74326270315</v>
      </c>
      <c r="J135" s="70">
        <f>IF(H135=0," ",$H135*VLOOKUP($J$6,Currency!$A$3:$G$8,7,0))</f>
        <v>18392.739708009998</v>
      </c>
      <c r="K135" s="64"/>
      <c r="L135" s="395" t="s">
        <v>479</v>
      </c>
      <c r="M135" s="395" t="s">
        <v>479</v>
      </c>
      <c r="N135" s="395" t="s">
        <v>479</v>
      </c>
      <c r="O135" s="395" t="s">
        <v>479</v>
      </c>
      <c r="P135" s="395" t="s">
        <v>479</v>
      </c>
      <c r="Q135" s="395" t="s">
        <v>479</v>
      </c>
      <c r="R135" s="390"/>
      <c r="S135" s="390"/>
      <c r="T135" s="390"/>
      <c r="U135" s="390"/>
      <c r="V135" s="390"/>
    </row>
    <row r="136" spans="1:22" s="51" customFormat="1" ht="14.25" customHeight="1">
      <c r="A136" s="61" t="str">
        <f t="shared" si="9"/>
        <v> </v>
      </c>
      <c r="B136" s="33"/>
      <c r="C136" s="187"/>
      <c r="D136" s="128"/>
      <c r="E136" s="98"/>
      <c r="F136" s="294"/>
      <c r="G136" s="227"/>
      <c r="H136" s="283"/>
      <c r="I136" s="289"/>
      <c r="J136" s="70"/>
      <c r="K136" s="64"/>
      <c r="L136" s="395" t="s">
        <v>479</v>
      </c>
      <c r="M136" s="395" t="s">
        <v>479</v>
      </c>
      <c r="N136" s="395" t="s">
        <v>479</v>
      </c>
      <c r="O136" s="395" t="s">
        <v>479</v>
      </c>
      <c r="P136" s="395" t="s">
        <v>479</v>
      </c>
      <c r="Q136" s="395" t="s">
        <v>479</v>
      </c>
      <c r="R136" s="390"/>
      <c r="S136" s="390"/>
      <c r="T136" s="390"/>
      <c r="U136" s="390"/>
      <c r="V136" s="390"/>
    </row>
    <row r="137" spans="1:22" s="51" customFormat="1" ht="25.5">
      <c r="A137" s="61" t="str">
        <f t="shared" si="9"/>
        <v> </v>
      </c>
      <c r="B137" s="33" t="s">
        <v>2536</v>
      </c>
      <c r="C137" s="187" t="s">
        <v>876</v>
      </c>
      <c r="D137" s="128" t="s">
        <v>978</v>
      </c>
      <c r="E137" s="98" t="s">
        <v>2507</v>
      </c>
      <c r="F137" s="294">
        <v>4488</v>
      </c>
      <c r="G137" s="227">
        <v>0.25</v>
      </c>
      <c r="H137" s="283">
        <f aca="true" t="shared" si="15" ref="H137:H143">F137*(1-G137)</f>
        <v>3366</v>
      </c>
      <c r="I137" s="289">
        <f>IF(H137=0," ",H137/Currency!$C$11)</f>
        <v>3462.250565727217</v>
      </c>
      <c r="J137" s="70">
        <f>IF(H137=0," ",$H137*VLOOKUP($J$6,Currency!$A$3:$G$8,7,0))</f>
        <v>2213.599894778377</v>
      </c>
      <c r="K137" s="64"/>
      <c r="L137" s="395" t="s">
        <v>479</v>
      </c>
      <c r="M137" s="395" t="s">
        <v>479</v>
      </c>
      <c r="N137" s="395" t="s">
        <v>479</v>
      </c>
      <c r="O137" s="395" t="s">
        <v>479</v>
      </c>
      <c r="P137" s="395" t="s">
        <v>479</v>
      </c>
      <c r="Q137" s="395" t="s">
        <v>479</v>
      </c>
      <c r="R137" s="390"/>
      <c r="S137" s="390"/>
      <c r="T137" s="390"/>
      <c r="U137" s="390"/>
      <c r="V137" s="390"/>
    </row>
    <row r="138" spans="1:22" s="51" customFormat="1" ht="25.5">
      <c r="A138" s="61" t="str">
        <f aca="true" t="shared" si="16" ref="A138:A201">IF(L138="X","C",IF(M138="X","C",IF(N138="X","C",IF(O138="X","C",IF(P138="X","C",IF(Q138="X","C"," "))))))</f>
        <v> </v>
      </c>
      <c r="B138" s="33" t="s">
        <v>906</v>
      </c>
      <c r="C138" s="187" t="s">
        <v>990</v>
      </c>
      <c r="D138" s="128" t="s">
        <v>978</v>
      </c>
      <c r="E138" s="98" t="s">
        <v>2507</v>
      </c>
      <c r="F138" s="294">
        <v>6600</v>
      </c>
      <c r="G138" s="227">
        <v>0.25</v>
      </c>
      <c r="H138" s="283">
        <f t="shared" si="15"/>
        <v>4950</v>
      </c>
      <c r="I138" s="289">
        <f>IF(H138=0," ",H138/Currency!$C$11)</f>
        <v>5091.544949598848</v>
      </c>
      <c r="J138" s="70">
        <f>IF(H138=0," ",$H138*VLOOKUP($J$6,Currency!$A$3:$G$8,7,0))</f>
        <v>3255.293962909378</v>
      </c>
      <c r="K138" s="64"/>
      <c r="L138" s="395" t="s">
        <v>479</v>
      </c>
      <c r="M138" s="395" t="s">
        <v>479</v>
      </c>
      <c r="N138" s="395" t="s">
        <v>479</v>
      </c>
      <c r="O138" s="395" t="s">
        <v>479</v>
      </c>
      <c r="P138" s="395" t="s">
        <v>479</v>
      </c>
      <c r="Q138" s="395" t="s">
        <v>479</v>
      </c>
      <c r="R138" s="390"/>
      <c r="S138" s="390"/>
      <c r="T138" s="390"/>
      <c r="U138" s="390"/>
      <c r="V138" s="390"/>
    </row>
    <row r="139" spans="1:22" s="51" customFormat="1" ht="25.5">
      <c r="A139" s="61" t="str">
        <f t="shared" si="16"/>
        <v> </v>
      </c>
      <c r="B139" s="33" t="s">
        <v>907</v>
      </c>
      <c r="C139" s="187" t="s">
        <v>991</v>
      </c>
      <c r="D139" s="128" t="s">
        <v>978</v>
      </c>
      <c r="E139" s="98" t="s">
        <v>2507</v>
      </c>
      <c r="F139" s="294">
        <v>10296</v>
      </c>
      <c r="G139" s="227">
        <v>0.25</v>
      </c>
      <c r="H139" s="283">
        <f t="shared" si="15"/>
        <v>7722</v>
      </c>
      <c r="I139" s="289">
        <f>IF(H139=0," ",H139/Currency!$C$11)</f>
        <v>7942.810121374203</v>
      </c>
      <c r="J139" s="70">
        <f>IF(H139=0," ",$H139*VLOOKUP($J$6,Currency!$A$3:$G$8,7,0))</f>
        <v>5078.258582138629</v>
      </c>
      <c r="K139" s="64"/>
      <c r="L139" s="395" t="s">
        <v>479</v>
      </c>
      <c r="M139" s="395" t="s">
        <v>479</v>
      </c>
      <c r="N139" s="395" t="s">
        <v>479</v>
      </c>
      <c r="O139" s="395" t="s">
        <v>479</v>
      </c>
      <c r="P139" s="395" t="s">
        <v>479</v>
      </c>
      <c r="Q139" s="395" t="s">
        <v>479</v>
      </c>
      <c r="R139" s="390"/>
      <c r="S139" s="390"/>
      <c r="T139" s="390"/>
      <c r="U139" s="390"/>
      <c r="V139" s="390"/>
    </row>
    <row r="140" spans="1:22" s="51" customFormat="1" ht="25.5">
      <c r="A140" s="61" t="str">
        <f t="shared" si="16"/>
        <v> </v>
      </c>
      <c r="B140" s="33" t="s">
        <v>908</v>
      </c>
      <c r="C140" s="187" t="s">
        <v>671</v>
      </c>
      <c r="D140" s="128" t="s">
        <v>978</v>
      </c>
      <c r="E140" s="98" t="s">
        <v>2507</v>
      </c>
      <c r="F140" s="294">
        <v>13110</v>
      </c>
      <c r="G140" s="227">
        <v>0.25</v>
      </c>
      <c r="H140" s="283">
        <f t="shared" si="15"/>
        <v>9832.5</v>
      </c>
      <c r="I140" s="289">
        <f>IF(H140=0," ",H140/Currency!$C$11)</f>
        <v>10113.659740794075</v>
      </c>
      <c r="J140" s="70">
        <f>IF(H140=0," ",$H140*VLOOKUP($J$6,Currency!$A$3:$G$8,7,0))</f>
        <v>6466.197553597264</v>
      </c>
      <c r="K140" s="64"/>
      <c r="L140" s="395" t="s">
        <v>479</v>
      </c>
      <c r="M140" s="395" t="s">
        <v>479</v>
      </c>
      <c r="N140" s="395" t="s">
        <v>479</v>
      </c>
      <c r="O140" s="395" t="s">
        <v>479</v>
      </c>
      <c r="P140" s="395" t="s">
        <v>479</v>
      </c>
      <c r="Q140" s="395" t="s">
        <v>479</v>
      </c>
      <c r="R140" s="390"/>
      <c r="S140" s="390"/>
      <c r="T140" s="390"/>
      <c r="U140" s="390"/>
      <c r="V140" s="390"/>
    </row>
    <row r="141" spans="1:22" s="51" customFormat="1" ht="25.5">
      <c r="A141" s="61" t="str">
        <f t="shared" si="16"/>
        <v> </v>
      </c>
      <c r="B141" s="33" t="s">
        <v>909</v>
      </c>
      <c r="C141" s="187" t="s">
        <v>672</v>
      </c>
      <c r="D141" s="128" t="s">
        <v>309</v>
      </c>
      <c r="E141" s="98" t="s">
        <v>2507</v>
      </c>
      <c r="F141" s="294">
        <v>22080</v>
      </c>
      <c r="G141" s="227">
        <v>0.24</v>
      </c>
      <c r="H141" s="283">
        <f t="shared" si="15"/>
        <v>16780.8</v>
      </c>
      <c r="I141" s="289">
        <f>IF(H141=0," ",H141/Currency!$C$11)</f>
        <v>17260.645957621888</v>
      </c>
      <c r="J141" s="70">
        <f>IF(H141=0," ",$H141*VLOOKUP($J$6,Currency!$A$3:$G$8,7,0))</f>
        <v>11035.643824805997</v>
      </c>
      <c r="K141" s="64"/>
      <c r="L141" s="395" t="s">
        <v>479</v>
      </c>
      <c r="M141" s="395" t="s">
        <v>479</v>
      </c>
      <c r="N141" s="395" t="s">
        <v>479</v>
      </c>
      <c r="O141" s="395" t="s">
        <v>479</v>
      </c>
      <c r="P141" s="395" t="s">
        <v>479</v>
      </c>
      <c r="Q141" s="395" t="s">
        <v>479</v>
      </c>
      <c r="R141" s="390"/>
      <c r="S141" s="390"/>
      <c r="T141" s="390"/>
      <c r="U141" s="390"/>
      <c r="V141" s="390"/>
    </row>
    <row r="142" spans="1:22" s="51" customFormat="1" ht="25.5">
      <c r="A142" s="61" t="str">
        <f t="shared" si="16"/>
        <v> </v>
      </c>
      <c r="B142" s="33" t="s">
        <v>2835</v>
      </c>
      <c r="C142" s="187" t="s">
        <v>874</v>
      </c>
      <c r="D142" s="128" t="s">
        <v>309</v>
      </c>
      <c r="E142" s="98" t="s">
        <v>2507</v>
      </c>
      <c r="F142" s="294">
        <v>44160</v>
      </c>
      <c r="G142" s="227">
        <v>0.24</v>
      </c>
      <c r="H142" s="283">
        <f t="shared" si="15"/>
        <v>33561.6</v>
      </c>
      <c r="I142" s="289">
        <f>IF(H142=0," ",H142/Currency!$C$11)</f>
        <v>34521.291915243775</v>
      </c>
      <c r="J142" s="70">
        <f>IF(H142=0," ",$H142*VLOOKUP($J$6,Currency!$A$3:$G$8,7,0))</f>
        <v>22071.287649611993</v>
      </c>
      <c r="K142" s="64"/>
      <c r="L142" s="395" t="s">
        <v>479</v>
      </c>
      <c r="M142" s="395" t="s">
        <v>479</v>
      </c>
      <c r="N142" s="395" t="s">
        <v>479</v>
      </c>
      <c r="O142" s="395" t="s">
        <v>479</v>
      </c>
      <c r="P142" s="395" t="s">
        <v>479</v>
      </c>
      <c r="Q142" s="395" t="s">
        <v>479</v>
      </c>
      <c r="R142" s="390"/>
      <c r="S142" s="390"/>
      <c r="T142" s="390"/>
      <c r="U142" s="390"/>
      <c r="V142" s="390"/>
    </row>
    <row r="143" spans="1:22" s="51" customFormat="1" ht="25.5">
      <c r="A143" s="61" t="str">
        <f t="shared" si="16"/>
        <v> </v>
      </c>
      <c r="B143" s="33" t="s">
        <v>306</v>
      </c>
      <c r="C143" s="187" t="s">
        <v>875</v>
      </c>
      <c r="D143" s="128" t="s">
        <v>309</v>
      </c>
      <c r="E143" s="98" t="s">
        <v>2507</v>
      </c>
      <c r="F143" s="294">
        <v>88320</v>
      </c>
      <c r="G143" s="227">
        <v>0.24</v>
      </c>
      <c r="H143" s="283">
        <f t="shared" si="15"/>
        <v>67123.2</v>
      </c>
      <c r="I143" s="289">
        <f>IF(H143=0," ",H143/Currency!$C$11)</f>
        <v>69042.58383048755</v>
      </c>
      <c r="J143" s="70">
        <f>IF(H143=0," ",$H143*VLOOKUP($J$6,Currency!$A$3:$G$8,7,0))</f>
        <v>44142.57529922399</v>
      </c>
      <c r="K143" s="64"/>
      <c r="L143" s="395" t="s">
        <v>479</v>
      </c>
      <c r="M143" s="395" t="s">
        <v>479</v>
      </c>
      <c r="N143" s="395" t="s">
        <v>479</v>
      </c>
      <c r="O143" s="395" t="s">
        <v>479</v>
      </c>
      <c r="P143" s="395" t="s">
        <v>479</v>
      </c>
      <c r="Q143" s="395" t="s">
        <v>479</v>
      </c>
      <c r="R143" s="390"/>
      <c r="S143" s="390"/>
      <c r="T143" s="390"/>
      <c r="U143" s="390"/>
      <c r="V143" s="390"/>
    </row>
    <row r="144" spans="1:22" s="51" customFormat="1" ht="14.25" customHeight="1">
      <c r="A144" s="61" t="str">
        <f t="shared" si="16"/>
        <v> </v>
      </c>
      <c r="B144" s="33"/>
      <c r="C144" s="217" t="s">
        <v>1592</v>
      </c>
      <c r="D144" s="128"/>
      <c r="E144" s="98"/>
      <c r="F144" s="294"/>
      <c r="G144" s="227"/>
      <c r="H144" s="283"/>
      <c r="I144" s="289"/>
      <c r="J144" s="70"/>
      <c r="K144" s="64"/>
      <c r="L144" s="395" t="s">
        <v>479</v>
      </c>
      <c r="M144" s="395" t="s">
        <v>479</v>
      </c>
      <c r="N144" s="395" t="s">
        <v>479</v>
      </c>
      <c r="O144" s="395" t="s">
        <v>479</v>
      </c>
      <c r="P144" s="395" t="s">
        <v>479</v>
      </c>
      <c r="Q144" s="395" t="s">
        <v>479</v>
      </c>
      <c r="R144" s="390"/>
      <c r="S144" s="390"/>
      <c r="T144" s="390"/>
      <c r="U144" s="390"/>
      <c r="V144" s="390"/>
    </row>
    <row r="145" spans="1:22" s="51" customFormat="1" ht="14.25" customHeight="1">
      <c r="A145" s="61" t="str">
        <f t="shared" si="16"/>
        <v> </v>
      </c>
      <c r="B145" s="33" t="s">
        <v>307</v>
      </c>
      <c r="C145" s="187" t="s">
        <v>879</v>
      </c>
      <c r="D145" s="128" t="s">
        <v>1177</v>
      </c>
      <c r="E145" s="98" t="s">
        <v>2507</v>
      </c>
      <c r="F145" s="294">
        <v>1200.06</v>
      </c>
      <c r="G145" s="227">
        <v>0.2</v>
      </c>
      <c r="H145" s="283">
        <f>F145*(1-G145)</f>
        <v>960.048</v>
      </c>
      <c r="I145" s="289">
        <f>IF(H145=0," ",H145/Currency!$C$11)</f>
        <v>987.5005142974697</v>
      </c>
      <c r="J145" s="70">
        <f>IF(H145=0," ",$H145*VLOOKUP($J$6,Currency!$A$3:$G$8,7,0))</f>
        <v>631.3613047481258</v>
      </c>
      <c r="K145" s="64"/>
      <c r="L145" s="395" t="s">
        <v>479</v>
      </c>
      <c r="M145" s="395" t="s">
        <v>479</v>
      </c>
      <c r="N145" s="395" t="s">
        <v>479</v>
      </c>
      <c r="O145" s="395" t="s">
        <v>479</v>
      </c>
      <c r="P145" s="395" t="s">
        <v>479</v>
      </c>
      <c r="Q145" s="395" t="s">
        <v>479</v>
      </c>
      <c r="R145" s="390"/>
      <c r="S145" s="390"/>
      <c r="T145" s="390"/>
      <c r="U145" s="390"/>
      <c r="V145" s="390"/>
    </row>
    <row r="146" spans="1:22" s="51" customFormat="1" ht="14.25" customHeight="1">
      <c r="A146" s="61" t="str">
        <f t="shared" si="16"/>
        <v> </v>
      </c>
      <c r="B146" s="33" t="s">
        <v>308</v>
      </c>
      <c r="C146" s="187" t="s">
        <v>877</v>
      </c>
      <c r="D146" s="128" t="s">
        <v>1177</v>
      </c>
      <c r="E146" s="98" t="s">
        <v>2507</v>
      </c>
      <c r="F146" s="294">
        <v>2641.68</v>
      </c>
      <c r="G146" s="227">
        <v>0.2</v>
      </c>
      <c r="H146" s="283">
        <f>F146*(1-G146)</f>
        <v>2113.344</v>
      </c>
      <c r="I146" s="289">
        <f>IF(H146=0," ",H146/Currency!$C$11)</f>
        <v>2173.7749434272787</v>
      </c>
      <c r="J146" s="70">
        <f>IF(H146=0," ",$H146*VLOOKUP($J$6,Currency!$A$3:$G$8,7,0))</f>
        <v>1389.8092858082337</v>
      </c>
      <c r="K146" s="64"/>
      <c r="L146" s="395" t="s">
        <v>479</v>
      </c>
      <c r="M146" s="395" t="s">
        <v>479</v>
      </c>
      <c r="N146" s="395" t="s">
        <v>479</v>
      </c>
      <c r="O146" s="395" t="s">
        <v>479</v>
      </c>
      <c r="P146" s="395" t="s">
        <v>479</v>
      </c>
      <c r="Q146" s="395" t="s">
        <v>479</v>
      </c>
      <c r="R146" s="390"/>
      <c r="S146" s="390"/>
      <c r="T146" s="390"/>
      <c r="U146" s="390"/>
      <c r="V146" s="390"/>
    </row>
    <row r="147" spans="1:22" s="51" customFormat="1" ht="14.25" customHeight="1">
      <c r="A147" s="61" t="str">
        <f t="shared" si="16"/>
        <v> </v>
      </c>
      <c r="B147" s="33" t="s">
        <v>2318</v>
      </c>
      <c r="C147" s="187" t="s">
        <v>878</v>
      </c>
      <c r="D147" s="128" t="s">
        <v>1177</v>
      </c>
      <c r="E147" s="98" t="s">
        <v>2507</v>
      </c>
      <c r="F147" s="294">
        <v>3362.4</v>
      </c>
      <c r="G147" s="227">
        <v>0.2</v>
      </c>
      <c r="H147" s="283">
        <f>F147*(1-G147)</f>
        <v>2689.92</v>
      </c>
      <c r="I147" s="289">
        <f>IF(H147=0," ",H147/Currency!$C$11)</f>
        <v>2766.8380991565523</v>
      </c>
      <c r="J147" s="70">
        <f>IF(H147=0," ",$H147*VLOOKUP($J$6,Currency!$A$3:$G$8,7,0))</f>
        <v>1768.985926607918</v>
      </c>
      <c r="K147" s="64"/>
      <c r="L147" s="395" t="s">
        <v>479</v>
      </c>
      <c r="M147" s="395" t="s">
        <v>479</v>
      </c>
      <c r="N147" s="395" t="s">
        <v>479</v>
      </c>
      <c r="O147" s="395" t="s">
        <v>479</v>
      </c>
      <c r="P147" s="395" t="s">
        <v>479</v>
      </c>
      <c r="Q147" s="395" t="s">
        <v>479</v>
      </c>
      <c r="R147" s="390"/>
      <c r="S147" s="390"/>
      <c r="T147" s="390"/>
      <c r="U147" s="390"/>
      <c r="V147" s="390"/>
    </row>
    <row r="148" spans="1:22" s="51" customFormat="1" ht="14.25" customHeight="1">
      <c r="A148" s="61" t="str">
        <f t="shared" si="16"/>
        <v> </v>
      </c>
      <c r="B148" s="33" t="s">
        <v>2319</v>
      </c>
      <c r="C148" s="187" t="s">
        <v>880</v>
      </c>
      <c r="D148" s="128" t="s">
        <v>1177</v>
      </c>
      <c r="E148" s="98" t="s">
        <v>2507</v>
      </c>
      <c r="F148" s="294">
        <v>1200.06</v>
      </c>
      <c r="G148" s="227">
        <v>0.2</v>
      </c>
      <c r="H148" s="283">
        <f>F148*(1-G148)</f>
        <v>960.048</v>
      </c>
      <c r="I148" s="289">
        <f>IF(H148=0," ",H148/Currency!$C$11)</f>
        <v>987.5005142974697</v>
      </c>
      <c r="J148" s="70">
        <f>IF(H148=0," ",$H148*VLOOKUP($J$6,Currency!$A$3:$G$8,7,0))</f>
        <v>631.3613047481258</v>
      </c>
      <c r="K148" s="64"/>
      <c r="L148" s="395" t="s">
        <v>479</v>
      </c>
      <c r="M148" s="395" t="s">
        <v>479</v>
      </c>
      <c r="N148" s="395" t="s">
        <v>479</v>
      </c>
      <c r="O148" s="395" t="s">
        <v>479</v>
      </c>
      <c r="P148" s="395" t="s">
        <v>479</v>
      </c>
      <c r="Q148" s="395" t="s">
        <v>479</v>
      </c>
      <c r="R148" s="390"/>
      <c r="S148" s="390"/>
      <c r="T148" s="390"/>
      <c r="U148" s="390"/>
      <c r="V148" s="390"/>
    </row>
    <row r="149" spans="1:22" s="51" customFormat="1" ht="14.25" customHeight="1">
      <c r="A149" s="61" t="str">
        <f t="shared" si="16"/>
        <v> </v>
      </c>
      <c r="B149" s="219" t="s">
        <v>377</v>
      </c>
      <c r="C149" s="220"/>
      <c r="D149" s="78"/>
      <c r="E149" s="78"/>
      <c r="F149" s="294"/>
      <c r="G149" s="226"/>
      <c r="H149" s="300"/>
      <c r="I149" s="289" t="str">
        <f>IF(H149=0," ",H149/Currency!$C$11)</f>
        <v> </v>
      </c>
      <c r="J149" s="70" t="str">
        <f>IF(H149=0," ",$H149*VLOOKUP($J$6,Currency!$A$3:$G$8,7,0))</f>
        <v> </v>
      </c>
      <c r="K149" s="64"/>
      <c r="L149" s="395" t="s">
        <v>479</v>
      </c>
      <c r="M149" s="395" t="s">
        <v>479</v>
      </c>
      <c r="N149" s="395" t="s">
        <v>479</v>
      </c>
      <c r="O149" s="395" t="s">
        <v>479</v>
      </c>
      <c r="P149" s="395" t="s">
        <v>479</v>
      </c>
      <c r="Q149" s="395" t="s">
        <v>479</v>
      </c>
      <c r="R149" s="390"/>
      <c r="S149" s="390"/>
      <c r="T149" s="390"/>
      <c r="U149" s="390"/>
      <c r="V149" s="390"/>
    </row>
    <row r="150" spans="1:22" s="51" customFormat="1" ht="14.25" customHeight="1">
      <c r="A150" s="61" t="str">
        <f t="shared" si="16"/>
        <v> </v>
      </c>
      <c r="B150" s="129"/>
      <c r="C150" s="121" t="s">
        <v>1799</v>
      </c>
      <c r="D150" s="78"/>
      <c r="E150" s="78"/>
      <c r="F150" s="294"/>
      <c r="G150" s="226"/>
      <c r="H150" s="300"/>
      <c r="I150" s="289" t="str">
        <f>IF(H150=0," ",H150/Currency!$C$11)</f>
        <v> </v>
      </c>
      <c r="J150" s="70" t="str">
        <f>IF(H150=0," ",$H150*VLOOKUP($J$6,Currency!$A$3:$G$8,7,0))</f>
        <v> </v>
      </c>
      <c r="K150" s="64"/>
      <c r="L150" s="395" t="s">
        <v>479</v>
      </c>
      <c r="M150" s="395" t="s">
        <v>479</v>
      </c>
      <c r="N150" s="395" t="s">
        <v>479</v>
      </c>
      <c r="O150" s="395" t="s">
        <v>479</v>
      </c>
      <c r="P150" s="395" t="s">
        <v>479</v>
      </c>
      <c r="Q150" s="395" t="s">
        <v>479</v>
      </c>
      <c r="R150" s="390"/>
      <c r="S150" s="390"/>
      <c r="T150" s="390"/>
      <c r="U150" s="390"/>
      <c r="V150" s="390"/>
    </row>
    <row r="151" spans="1:22" s="51" customFormat="1" ht="14.25" customHeight="1">
      <c r="A151" s="61" t="str">
        <f t="shared" si="16"/>
        <v> </v>
      </c>
      <c r="B151" s="33"/>
      <c r="C151" s="217" t="s">
        <v>347</v>
      </c>
      <c r="D151" s="78"/>
      <c r="E151" s="78"/>
      <c r="F151" s="294"/>
      <c r="G151" s="226"/>
      <c r="H151" s="300"/>
      <c r="I151" s="289"/>
      <c r="J151" s="70"/>
      <c r="K151" s="64"/>
      <c r="L151" s="395" t="s">
        <v>479</v>
      </c>
      <c r="M151" s="395" t="s">
        <v>479</v>
      </c>
      <c r="N151" s="395" t="s">
        <v>479</v>
      </c>
      <c r="O151" s="395" t="s">
        <v>479</v>
      </c>
      <c r="P151" s="395" t="s">
        <v>479</v>
      </c>
      <c r="Q151" s="395" t="s">
        <v>479</v>
      </c>
      <c r="R151" s="390"/>
      <c r="S151" s="390"/>
      <c r="T151" s="390"/>
      <c r="U151" s="390"/>
      <c r="V151" s="390"/>
    </row>
    <row r="152" spans="1:22" s="51" customFormat="1" ht="14.25" customHeight="1">
      <c r="A152" s="61" t="str">
        <f t="shared" si="16"/>
        <v> </v>
      </c>
      <c r="B152" s="33" t="s">
        <v>881</v>
      </c>
      <c r="C152" s="187" t="s">
        <v>1950</v>
      </c>
      <c r="D152" s="128" t="s">
        <v>2504</v>
      </c>
      <c r="E152" s="98" t="s">
        <v>2507</v>
      </c>
      <c r="F152" s="294" t="s">
        <v>841</v>
      </c>
      <c r="G152" s="227">
        <v>0</v>
      </c>
      <c r="H152" s="300"/>
      <c r="I152" s="289"/>
      <c r="J152" s="70"/>
      <c r="K152" s="64"/>
      <c r="L152" s="395"/>
      <c r="M152" s="395"/>
      <c r="N152" s="395"/>
      <c r="O152" s="395"/>
      <c r="P152" s="395"/>
      <c r="Q152" s="395"/>
      <c r="R152" s="390"/>
      <c r="S152" s="390"/>
      <c r="T152" s="390"/>
      <c r="U152" s="390"/>
      <c r="V152" s="390"/>
    </row>
    <row r="153" spans="1:22" s="51" customFormat="1" ht="14.25" customHeight="1">
      <c r="A153" s="61" t="str">
        <f t="shared" si="16"/>
        <v> </v>
      </c>
      <c r="B153" s="33" t="s">
        <v>482</v>
      </c>
      <c r="C153" s="187" t="s">
        <v>1951</v>
      </c>
      <c r="D153" s="128" t="s">
        <v>2504</v>
      </c>
      <c r="E153" s="98" t="s">
        <v>2507</v>
      </c>
      <c r="F153" s="310" t="s">
        <v>841</v>
      </c>
      <c r="G153" s="227">
        <v>0</v>
      </c>
      <c r="H153" s="300"/>
      <c r="I153" s="289"/>
      <c r="J153" s="70"/>
      <c r="K153" s="64"/>
      <c r="L153" s="395"/>
      <c r="M153" s="395"/>
      <c r="N153" s="395"/>
      <c r="O153" s="395"/>
      <c r="P153" s="395"/>
      <c r="Q153" s="395"/>
      <c r="R153" s="390"/>
      <c r="S153" s="390"/>
      <c r="T153" s="390"/>
      <c r="U153" s="390"/>
      <c r="V153" s="390"/>
    </row>
    <row r="154" spans="1:22" s="51" customFormat="1" ht="14.25" customHeight="1">
      <c r="A154" s="61" t="str">
        <f t="shared" si="16"/>
        <v> </v>
      </c>
      <c r="B154" s="33" t="s">
        <v>2308</v>
      </c>
      <c r="C154" s="187" t="s">
        <v>1952</v>
      </c>
      <c r="D154" s="128" t="s">
        <v>978</v>
      </c>
      <c r="E154" s="98" t="s">
        <v>2507</v>
      </c>
      <c r="F154" s="310">
        <v>0.03</v>
      </c>
      <c r="G154" s="227">
        <v>0.25</v>
      </c>
      <c r="H154" s="300"/>
      <c r="I154" s="289"/>
      <c r="J154" s="70"/>
      <c r="K154" s="64"/>
      <c r="L154" s="395" t="s">
        <v>479</v>
      </c>
      <c r="M154" s="395" t="s">
        <v>479</v>
      </c>
      <c r="N154" s="395" t="s">
        <v>479</v>
      </c>
      <c r="O154" s="395" t="s">
        <v>479</v>
      </c>
      <c r="P154" s="395" t="s">
        <v>479</v>
      </c>
      <c r="Q154" s="395" t="s">
        <v>479</v>
      </c>
      <c r="R154" s="390"/>
      <c r="S154" s="390"/>
      <c r="T154" s="390"/>
      <c r="U154" s="390"/>
      <c r="V154" s="390"/>
    </row>
    <row r="155" spans="1:22" s="51" customFormat="1" ht="14.25" customHeight="1">
      <c r="A155" s="61" t="str">
        <f t="shared" si="16"/>
        <v> </v>
      </c>
      <c r="B155" s="33" t="s">
        <v>2309</v>
      </c>
      <c r="C155" s="187" t="s">
        <v>1952</v>
      </c>
      <c r="D155" s="128" t="s">
        <v>978</v>
      </c>
      <c r="E155" s="98" t="s">
        <v>2507</v>
      </c>
      <c r="F155" s="310">
        <v>0.08</v>
      </c>
      <c r="G155" s="227">
        <v>0.25</v>
      </c>
      <c r="H155" s="300"/>
      <c r="I155" s="289"/>
      <c r="J155" s="70"/>
      <c r="K155" s="64"/>
      <c r="L155" s="395" t="s">
        <v>479</v>
      </c>
      <c r="M155" s="395" t="s">
        <v>479</v>
      </c>
      <c r="N155" s="395" t="s">
        <v>479</v>
      </c>
      <c r="O155" s="395" t="s">
        <v>479</v>
      </c>
      <c r="P155" s="395" t="s">
        <v>479</v>
      </c>
      <c r="Q155" s="395" t="s">
        <v>479</v>
      </c>
      <c r="R155" s="390"/>
      <c r="S155" s="390"/>
      <c r="T155" s="390"/>
      <c r="U155" s="390"/>
      <c r="V155" s="390"/>
    </row>
    <row r="156" spans="1:22" s="51" customFormat="1" ht="25.5">
      <c r="A156" s="61" t="str">
        <f t="shared" si="16"/>
        <v> </v>
      </c>
      <c r="B156" s="33" t="s">
        <v>840</v>
      </c>
      <c r="C156" s="187" t="s">
        <v>1953</v>
      </c>
      <c r="D156" s="128" t="s">
        <v>2504</v>
      </c>
      <c r="E156" s="98" t="s">
        <v>2507</v>
      </c>
      <c r="F156" s="311" t="s">
        <v>248</v>
      </c>
      <c r="G156" s="227">
        <v>0</v>
      </c>
      <c r="H156" s="300"/>
      <c r="I156" s="289"/>
      <c r="J156" s="70"/>
      <c r="K156" s="64"/>
      <c r="L156" s="395"/>
      <c r="M156" s="395"/>
      <c r="N156" s="395"/>
      <c r="O156" s="395"/>
      <c r="P156" s="395"/>
      <c r="Q156" s="395"/>
      <c r="R156" s="390"/>
      <c r="S156" s="390"/>
      <c r="T156" s="390"/>
      <c r="U156" s="390"/>
      <c r="V156" s="390"/>
    </row>
    <row r="157" spans="1:22" s="51" customFormat="1" ht="13.5">
      <c r="A157" s="61" t="str">
        <f t="shared" si="16"/>
        <v> </v>
      </c>
      <c r="B157" s="33" t="s">
        <v>2310</v>
      </c>
      <c r="C157" s="187" t="s">
        <v>1954</v>
      </c>
      <c r="D157" s="128" t="s">
        <v>978</v>
      </c>
      <c r="E157" s="98" t="s">
        <v>2507</v>
      </c>
      <c r="F157" s="310">
        <v>0.03</v>
      </c>
      <c r="G157" s="227">
        <v>0.25</v>
      </c>
      <c r="H157" s="300"/>
      <c r="I157" s="289"/>
      <c r="J157" s="70"/>
      <c r="K157" s="64"/>
      <c r="L157" s="395" t="s">
        <v>479</v>
      </c>
      <c r="M157" s="395" t="s">
        <v>479</v>
      </c>
      <c r="N157" s="395" t="s">
        <v>479</v>
      </c>
      <c r="O157" s="395" t="s">
        <v>479</v>
      </c>
      <c r="P157" s="395" t="s">
        <v>479</v>
      </c>
      <c r="Q157" s="395" t="s">
        <v>479</v>
      </c>
      <c r="R157" s="390"/>
      <c r="S157" s="390"/>
      <c r="T157" s="390"/>
      <c r="U157" s="390"/>
      <c r="V157" s="390"/>
    </row>
    <row r="158" spans="1:22" s="51" customFormat="1" ht="13.5">
      <c r="A158" s="61" t="str">
        <f t="shared" si="16"/>
        <v> </v>
      </c>
      <c r="B158" s="33" t="s">
        <v>2311</v>
      </c>
      <c r="C158" s="187" t="s">
        <v>1954</v>
      </c>
      <c r="D158" s="128" t="s">
        <v>978</v>
      </c>
      <c r="E158" s="98" t="s">
        <v>2507</v>
      </c>
      <c r="F158" s="310">
        <v>0.07</v>
      </c>
      <c r="G158" s="227">
        <v>0.25</v>
      </c>
      <c r="H158" s="300"/>
      <c r="I158" s="289"/>
      <c r="J158" s="70"/>
      <c r="K158" s="64"/>
      <c r="L158" s="395" t="s">
        <v>479</v>
      </c>
      <c r="M158" s="395" t="s">
        <v>479</v>
      </c>
      <c r="N158" s="395" t="s">
        <v>479</v>
      </c>
      <c r="O158" s="395" t="s">
        <v>479</v>
      </c>
      <c r="P158" s="395" t="s">
        <v>479</v>
      </c>
      <c r="Q158" s="395" t="s">
        <v>479</v>
      </c>
      <c r="R158" s="390"/>
      <c r="S158" s="390"/>
      <c r="T158" s="390"/>
      <c r="U158" s="390"/>
      <c r="V158" s="390"/>
    </row>
    <row r="159" spans="1:22" s="51" customFormat="1" ht="13.5">
      <c r="A159" s="61" t="str">
        <f t="shared" si="16"/>
        <v> </v>
      </c>
      <c r="B159" s="33" t="s">
        <v>2720</v>
      </c>
      <c r="C159" s="187" t="s">
        <v>1955</v>
      </c>
      <c r="D159" s="128" t="s">
        <v>978</v>
      </c>
      <c r="E159" s="98" t="s">
        <v>2507</v>
      </c>
      <c r="F159" s="310">
        <v>0.05</v>
      </c>
      <c r="G159" s="227">
        <v>0.25</v>
      </c>
      <c r="H159" s="300"/>
      <c r="I159" s="289"/>
      <c r="J159" s="70"/>
      <c r="K159" s="64"/>
      <c r="L159" s="395" t="s">
        <v>479</v>
      </c>
      <c r="M159" s="395" t="s">
        <v>479</v>
      </c>
      <c r="N159" s="395" t="s">
        <v>479</v>
      </c>
      <c r="O159" s="395" t="s">
        <v>479</v>
      </c>
      <c r="P159" s="395" t="s">
        <v>479</v>
      </c>
      <c r="Q159" s="395" t="s">
        <v>479</v>
      </c>
      <c r="R159" s="390"/>
      <c r="S159" s="390"/>
      <c r="T159" s="390"/>
      <c r="U159" s="390"/>
      <c r="V159" s="390"/>
    </row>
    <row r="160" spans="1:22" s="51" customFormat="1" ht="13.5">
      <c r="A160" s="61" t="str">
        <f t="shared" si="16"/>
        <v> </v>
      </c>
      <c r="B160" s="33" t="s">
        <v>1820</v>
      </c>
      <c r="C160" s="187" t="s">
        <v>1955</v>
      </c>
      <c r="D160" s="128" t="s">
        <v>978</v>
      </c>
      <c r="E160" s="98" t="s">
        <v>2507</v>
      </c>
      <c r="F160" s="310">
        <v>0.12</v>
      </c>
      <c r="G160" s="227">
        <v>0.25</v>
      </c>
      <c r="H160" s="300"/>
      <c r="I160" s="289"/>
      <c r="J160" s="70"/>
      <c r="K160" s="64"/>
      <c r="L160" s="395" t="s">
        <v>479</v>
      </c>
      <c r="M160" s="395" t="s">
        <v>479</v>
      </c>
      <c r="N160" s="395" t="s">
        <v>479</v>
      </c>
      <c r="O160" s="395" t="s">
        <v>479</v>
      </c>
      <c r="P160" s="395" t="s">
        <v>479</v>
      </c>
      <c r="Q160" s="395" t="s">
        <v>479</v>
      </c>
      <c r="R160" s="390"/>
      <c r="S160" s="390"/>
      <c r="T160" s="390"/>
      <c r="U160" s="390"/>
      <c r="V160" s="390"/>
    </row>
    <row r="161" spans="1:22" s="51" customFormat="1" ht="13.5">
      <c r="A161" s="61" t="str">
        <f t="shared" si="16"/>
        <v> </v>
      </c>
      <c r="B161" s="33" t="s">
        <v>2721</v>
      </c>
      <c r="C161" s="187" t="s">
        <v>1956</v>
      </c>
      <c r="D161" s="128" t="s">
        <v>978</v>
      </c>
      <c r="E161" s="98" t="s">
        <v>2507</v>
      </c>
      <c r="F161" s="310">
        <v>0.07</v>
      </c>
      <c r="G161" s="227">
        <v>0.25</v>
      </c>
      <c r="H161" s="300"/>
      <c r="I161" s="289"/>
      <c r="J161" s="70"/>
      <c r="K161" s="64"/>
      <c r="L161" s="395" t="s">
        <v>479</v>
      </c>
      <c r="M161" s="395" t="s">
        <v>479</v>
      </c>
      <c r="N161" s="395" t="s">
        <v>479</v>
      </c>
      <c r="O161" s="395" t="s">
        <v>479</v>
      </c>
      <c r="P161" s="395" t="s">
        <v>479</v>
      </c>
      <c r="Q161" s="395" t="s">
        <v>479</v>
      </c>
      <c r="R161" s="390"/>
      <c r="S161" s="390"/>
      <c r="T161" s="390"/>
      <c r="U161" s="390"/>
      <c r="V161" s="390"/>
    </row>
    <row r="162" spans="1:22" s="51" customFormat="1" ht="13.5">
      <c r="A162" s="61" t="str">
        <f t="shared" si="16"/>
        <v> </v>
      </c>
      <c r="B162" s="33" t="s">
        <v>483</v>
      </c>
      <c r="C162" s="187" t="s">
        <v>247</v>
      </c>
      <c r="D162" s="128" t="s">
        <v>978</v>
      </c>
      <c r="E162" s="98" t="s">
        <v>2507</v>
      </c>
      <c r="F162" s="310">
        <v>0.06</v>
      </c>
      <c r="G162" s="227">
        <v>0.25</v>
      </c>
      <c r="H162" s="300"/>
      <c r="I162" s="289"/>
      <c r="J162" s="70"/>
      <c r="K162" s="64"/>
      <c r="L162" s="395" t="s">
        <v>479</v>
      </c>
      <c r="M162" s="395" t="s">
        <v>479</v>
      </c>
      <c r="N162" s="395" t="s">
        <v>479</v>
      </c>
      <c r="O162" s="395" t="s">
        <v>479</v>
      </c>
      <c r="P162" s="395" t="s">
        <v>479</v>
      </c>
      <c r="Q162" s="395" t="s">
        <v>479</v>
      </c>
      <c r="R162" s="390"/>
      <c r="S162" s="390"/>
      <c r="T162" s="390"/>
      <c r="U162" s="390"/>
      <c r="V162" s="390"/>
    </row>
    <row r="163" spans="1:22" s="51" customFormat="1" ht="13.5">
      <c r="A163" s="61" t="str">
        <f t="shared" si="16"/>
        <v> </v>
      </c>
      <c r="B163" s="33" t="s">
        <v>1821</v>
      </c>
      <c r="C163" s="187" t="s">
        <v>1956</v>
      </c>
      <c r="D163" s="128" t="s">
        <v>978</v>
      </c>
      <c r="E163" s="98" t="s">
        <v>2507</v>
      </c>
      <c r="F163" s="310">
        <v>0.18</v>
      </c>
      <c r="G163" s="227">
        <v>0.25</v>
      </c>
      <c r="H163" s="300"/>
      <c r="I163" s="289"/>
      <c r="J163" s="70"/>
      <c r="K163" s="64"/>
      <c r="L163" s="395" t="s">
        <v>479</v>
      </c>
      <c r="M163" s="395" t="s">
        <v>479</v>
      </c>
      <c r="N163" s="395" t="s">
        <v>479</v>
      </c>
      <c r="O163" s="395" t="s">
        <v>479</v>
      </c>
      <c r="P163" s="395" t="s">
        <v>479</v>
      </c>
      <c r="Q163" s="395" t="s">
        <v>479</v>
      </c>
      <c r="R163" s="390"/>
      <c r="S163" s="390"/>
      <c r="T163" s="390"/>
      <c r="U163" s="390"/>
      <c r="V163" s="390"/>
    </row>
    <row r="164" spans="1:22" s="51" customFormat="1" ht="13.5">
      <c r="A164" s="61" t="str">
        <f t="shared" si="16"/>
        <v> </v>
      </c>
      <c r="B164" s="33" t="s">
        <v>484</v>
      </c>
      <c r="C164" s="187" t="s">
        <v>1003</v>
      </c>
      <c r="D164" s="128" t="s">
        <v>978</v>
      </c>
      <c r="E164" s="98" t="s">
        <v>2507</v>
      </c>
      <c r="F164" s="312">
        <v>0.095</v>
      </c>
      <c r="G164" s="227">
        <v>0.25</v>
      </c>
      <c r="H164" s="300"/>
      <c r="I164" s="289"/>
      <c r="J164" s="70"/>
      <c r="K164" s="64"/>
      <c r="L164" s="395" t="s">
        <v>479</v>
      </c>
      <c r="M164" s="395" t="s">
        <v>479</v>
      </c>
      <c r="N164" s="395" t="s">
        <v>479</v>
      </c>
      <c r="O164" s="395" t="s">
        <v>479</v>
      </c>
      <c r="P164" s="395" t="s">
        <v>479</v>
      </c>
      <c r="Q164" s="395" t="s">
        <v>479</v>
      </c>
      <c r="R164" s="390"/>
      <c r="S164" s="390"/>
      <c r="T164" s="390"/>
      <c r="U164" s="390"/>
      <c r="V164" s="390"/>
    </row>
    <row r="165" spans="1:22" s="51" customFormat="1" ht="13.5">
      <c r="A165" s="61" t="str">
        <f t="shared" si="16"/>
        <v> </v>
      </c>
      <c r="B165" s="33" t="s">
        <v>506</v>
      </c>
      <c r="C165" s="187" t="s">
        <v>271</v>
      </c>
      <c r="D165" s="128" t="s">
        <v>978</v>
      </c>
      <c r="E165" s="98" t="s">
        <v>2507</v>
      </c>
      <c r="F165" s="310">
        <v>0.1</v>
      </c>
      <c r="G165" s="227">
        <v>0.25</v>
      </c>
      <c r="H165" s="300"/>
      <c r="I165" s="289"/>
      <c r="J165" s="70"/>
      <c r="K165" s="64"/>
      <c r="L165" s="395" t="s">
        <v>479</v>
      </c>
      <c r="M165" s="395" t="s">
        <v>479</v>
      </c>
      <c r="N165" s="395" t="s">
        <v>479</v>
      </c>
      <c r="O165" s="395" t="s">
        <v>479</v>
      </c>
      <c r="P165" s="395" t="s">
        <v>479</v>
      </c>
      <c r="Q165" s="395" t="s">
        <v>479</v>
      </c>
      <c r="R165" s="390"/>
      <c r="S165" s="390"/>
      <c r="T165" s="390"/>
      <c r="U165" s="390"/>
      <c r="V165" s="390"/>
    </row>
    <row r="166" spans="1:22" s="51" customFormat="1" ht="13.5">
      <c r="A166" s="61" t="str">
        <f t="shared" si="16"/>
        <v> </v>
      </c>
      <c r="B166" s="33" t="s">
        <v>2915</v>
      </c>
      <c r="C166" s="187" t="s">
        <v>272</v>
      </c>
      <c r="D166" s="128" t="s">
        <v>978</v>
      </c>
      <c r="E166" s="98" t="s">
        <v>2507</v>
      </c>
      <c r="F166" s="312">
        <v>0.105</v>
      </c>
      <c r="G166" s="227">
        <v>0.25</v>
      </c>
      <c r="H166" s="300"/>
      <c r="I166" s="289"/>
      <c r="J166" s="70"/>
      <c r="K166" s="64"/>
      <c r="L166" s="395" t="s">
        <v>479</v>
      </c>
      <c r="M166" s="395" t="s">
        <v>479</v>
      </c>
      <c r="N166" s="395" t="s">
        <v>479</v>
      </c>
      <c r="O166" s="395" t="s">
        <v>479</v>
      </c>
      <c r="P166" s="395" t="s">
        <v>479</v>
      </c>
      <c r="Q166" s="395" t="s">
        <v>479</v>
      </c>
      <c r="R166" s="390"/>
      <c r="S166" s="390"/>
      <c r="T166" s="390"/>
      <c r="U166" s="390"/>
      <c r="V166" s="390"/>
    </row>
    <row r="167" spans="1:22" s="51" customFormat="1" ht="13.5">
      <c r="A167" s="61" t="str">
        <f t="shared" si="16"/>
        <v> </v>
      </c>
      <c r="B167" s="33" t="s">
        <v>485</v>
      </c>
      <c r="C167" s="187" t="s">
        <v>273</v>
      </c>
      <c r="D167" s="128" t="s">
        <v>978</v>
      </c>
      <c r="E167" s="98" t="s">
        <v>2507</v>
      </c>
      <c r="F167" s="310">
        <v>0.11</v>
      </c>
      <c r="G167" s="227">
        <v>0.25</v>
      </c>
      <c r="H167" s="300"/>
      <c r="I167" s="289"/>
      <c r="J167" s="70"/>
      <c r="K167" s="64"/>
      <c r="L167" s="395" t="s">
        <v>479</v>
      </c>
      <c r="M167" s="395" t="s">
        <v>479</v>
      </c>
      <c r="N167" s="395" t="s">
        <v>479</v>
      </c>
      <c r="O167" s="395" t="s">
        <v>479</v>
      </c>
      <c r="P167" s="395" t="s">
        <v>479</v>
      </c>
      <c r="Q167" s="395" t="s">
        <v>479</v>
      </c>
      <c r="R167" s="390"/>
      <c r="S167" s="390"/>
      <c r="T167" s="390"/>
      <c r="U167" s="390"/>
      <c r="V167" s="390"/>
    </row>
    <row r="168" spans="1:22" s="51" customFormat="1" ht="13.5">
      <c r="A168" s="61" t="str">
        <f t="shared" si="16"/>
        <v> </v>
      </c>
      <c r="B168" s="33" t="s">
        <v>486</v>
      </c>
      <c r="C168" s="187" t="s">
        <v>274</v>
      </c>
      <c r="D168" s="128" t="s">
        <v>978</v>
      </c>
      <c r="E168" s="98" t="s">
        <v>2507</v>
      </c>
      <c r="F168" s="312">
        <v>0.115</v>
      </c>
      <c r="G168" s="227">
        <v>0.25</v>
      </c>
      <c r="H168" s="300"/>
      <c r="I168" s="289"/>
      <c r="J168" s="70"/>
      <c r="K168" s="64"/>
      <c r="L168" s="395" t="s">
        <v>479</v>
      </c>
      <c r="M168" s="395" t="s">
        <v>479</v>
      </c>
      <c r="N168" s="395" t="s">
        <v>479</v>
      </c>
      <c r="O168" s="395" t="s">
        <v>479</v>
      </c>
      <c r="P168" s="395" t="s">
        <v>479</v>
      </c>
      <c r="Q168" s="395" t="s">
        <v>479</v>
      </c>
      <c r="R168" s="390"/>
      <c r="S168" s="390"/>
      <c r="T168" s="390"/>
      <c r="U168" s="390"/>
      <c r="V168" s="390"/>
    </row>
    <row r="169" spans="1:22" s="51" customFormat="1" ht="13.5">
      <c r="A169" s="61" t="str">
        <f t="shared" si="16"/>
        <v> </v>
      </c>
      <c r="B169" s="33" t="s">
        <v>2722</v>
      </c>
      <c r="C169" s="187" t="s">
        <v>275</v>
      </c>
      <c r="D169" s="128" t="s">
        <v>978</v>
      </c>
      <c r="E169" s="98" t="s">
        <v>2507</v>
      </c>
      <c r="F169" s="310">
        <v>0.12</v>
      </c>
      <c r="G169" s="227">
        <v>0.25</v>
      </c>
      <c r="H169" s="300"/>
      <c r="I169" s="289"/>
      <c r="J169" s="70"/>
      <c r="K169" s="64"/>
      <c r="L169" s="395" t="s">
        <v>479</v>
      </c>
      <c r="M169" s="395" t="s">
        <v>479</v>
      </c>
      <c r="N169" s="395" t="s">
        <v>479</v>
      </c>
      <c r="O169" s="395" t="s">
        <v>479</v>
      </c>
      <c r="P169" s="395" t="s">
        <v>479</v>
      </c>
      <c r="Q169" s="395" t="s">
        <v>479</v>
      </c>
      <c r="R169" s="390"/>
      <c r="S169" s="390"/>
      <c r="T169" s="390"/>
      <c r="U169" s="390"/>
      <c r="V169" s="390"/>
    </row>
    <row r="170" spans="1:22" s="51" customFormat="1" ht="13.5">
      <c r="A170" s="61" t="str">
        <f t="shared" si="16"/>
        <v> </v>
      </c>
      <c r="B170" s="33" t="s">
        <v>1822</v>
      </c>
      <c r="C170" s="187" t="s">
        <v>275</v>
      </c>
      <c r="D170" s="128" t="s">
        <v>978</v>
      </c>
      <c r="E170" s="98" t="s">
        <v>2507</v>
      </c>
      <c r="F170" s="310">
        <v>0.3</v>
      </c>
      <c r="G170" s="227">
        <v>0.25</v>
      </c>
      <c r="H170" s="300"/>
      <c r="I170" s="289"/>
      <c r="J170" s="70"/>
      <c r="K170" s="64"/>
      <c r="L170" s="395" t="s">
        <v>479</v>
      </c>
      <c r="M170" s="395" t="s">
        <v>479</v>
      </c>
      <c r="N170" s="395" t="s">
        <v>479</v>
      </c>
      <c r="O170" s="395" t="s">
        <v>479</v>
      </c>
      <c r="P170" s="395" t="s">
        <v>479</v>
      </c>
      <c r="Q170" s="395" t="s">
        <v>479</v>
      </c>
      <c r="R170" s="390"/>
      <c r="S170" s="390"/>
      <c r="T170" s="390"/>
      <c r="U170" s="390"/>
      <c r="V170" s="390"/>
    </row>
    <row r="171" spans="1:22" s="51" customFormat="1" ht="13.5">
      <c r="A171" s="61" t="str">
        <f t="shared" si="16"/>
        <v> </v>
      </c>
      <c r="B171" s="33" t="s">
        <v>487</v>
      </c>
      <c r="C171" s="187" t="s">
        <v>276</v>
      </c>
      <c r="D171" s="128" t="s">
        <v>978</v>
      </c>
      <c r="E171" s="98" t="s">
        <v>2507</v>
      </c>
      <c r="F171" s="312">
        <v>0.125</v>
      </c>
      <c r="G171" s="227">
        <v>0.25</v>
      </c>
      <c r="H171" s="300"/>
      <c r="I171" s="289"/>
      <c r="J171" s="70"/>
      <c r="K171" s="64"/>
      <c r="L171" s="395" t="s">
        <v>479</v>
      </c>
      <c r="M171" s="395" t="s">
        <v>479</v>
      </c>
      <c r="N171" s="395" t="s">
        <v>479</v>
      </c>
      <c r="O171" s="395" t="s">
        <v>479</v>
      </c>
      <c r="P171" s="395" t="s">
        <v>479</v>
      </c>
      <c r="Q171" s="395" t="s">
        <v>479</v>
      </c>
      <c r="R171" s="390"/>
      <c r="S171" s="390"/>
      <c r="T171" s="390"/>
      <c r="U171" s="390"/>
      <c r="V171" s="390"/>
    </row>
    <row r="172" spans="1:22" s="51" customFormat="1" ht="13.5">
      <c r="A172" s="61" t="str">
        <f t="shared" si="16"/>
        <v> </v>
      </c>
      <c r="B172" s="33" t="s">
        <v>2723</v>
      </c>
      <c r="C172" s="187" t="s">
        <v>277</v>
      </c>
      <c r="D172" s="128" t="s">
        <v>978</v>
      </c>
      <c r="E172" s="98" t="s">
        <v>2507</v>
      </c>
      <c r="F172" s="310">
        <v>0.13</v>
      </c>
      <c r="G172" s="227">
        <v>0.25</v>
      </c>
      <c r="H172" s="300"/>
      <c r="I172" s="289"/>
      <c r="J172" s="70"/>
      <c r="K172" s="64"/>
      <c r="L172" s="395" t="s">
        <v>479</v>
      </c>
      <c r="M172" s="395" t="s">
        <v>479</v>
      </c>
      <c r="N172" s="395" t="s">
        <v>479</v>
      </c>
      <c r="O172" s="395" t="s">
        <v>479</v>
      </c>
      <c r="P172" s="395" t="s">
        <v>479</v>
      </c>
      <c r="Q172" s="395" t="s">
        <v>479</v>
      </c>
      <c r="R172" s="390"/>
      <c r="S172" s="390"/>
      <c r="T172" s="390"/>
      <c r="U172" s="390"/>
      <c r="V172" s="390"/>
    </row>
    <row r="173" spans="1:22" s="51" customFormat="1" ht="13.5">
      <c r="A173" s="61" t="str">
        <f t="shared" si="16"/>
        <v> </v>
      </c>
      <c r="B173" s="33" t="s">
        <v>2724</v>
      </c>
      <c r="C173" s="187" t="s">
        <v>278</v>
      </c>
      <c r="D173" s="128" t="s">
        <v>978</v>
      </c>
      <c r="E173" s="98" t="s">
        <v>2507</v>
      </c>
      <c r="F173" s="310">
        <v>0.12</v>
      </c>
      <c r="G173" s="227">
        <v>0.25</v>
      </c>
      <c r="H173" s="300"/>
      <c r="I173" s="289"/>
      <c r="J173" s="70"/>
      <c r="K173" s="64"/>
      <c r="L173" s="395" t="s">
        <v>479</v>
      </c>
      <c r="M173" s="395" t="s">
        <v>479</v>
      </c>
      <c r="N173" s="395" t="s">
        <v>479</v>
      </c>
      <c r="O173" s="395" t="s">
        <v>479</v>
      </c>
      <c r="P173" s="395" t="s">
        <v>479</v>
      </c>
      <c r="Q173" s="395" t="s">
        <v>479</v>
      </c>
      <c r="R173" s="390"/>
      <c r="S173" s="390"/>
      <c r="T173" s="390"/>
      <c r="U173" s="390"/>
      <c r="V173" s="390"/>
    </row>
    <row r="174" spans="1:22" s="51" customFormat="1" ht="25.5">
      <c r="A174" s="61" t="str">
        <f t="shared" si="16"/>
        <v> </v>
      </c>
      <c r="B174" s="33" t="s">
        <v>488</v>
      </c>
      <c r="C174" s="187" t="s">
        <v>1670</v>
      </c>
      <c r="D174" s="128" t="s">
        <v>978</v>
      </c>
      <c r="E174" s="98" t="s">
        <v>2507</v>
      </c>
      <c r="F174" s="310">
        <v>0.15</v>
      </c>
      <c r="G174" s="227">
        <v>0.25</v>
      </c>
      <c r="H174" s="300"/>
      <c r="I174" s="289"/>
      <c r="J174" s="70"/>
      <c r="K174" s="64"/>
      <c r="L174" s="395" t="s">
        <v>479</v>
      </c>
      <c r="M174" s="395" t="s">
        <v>479</v>
      </c>
      <c r="N174" s="395" t="s">
        <v>479</v>
      </c>
      <c r="O174" s="395" t="s">
        <v>479</v>
      </c>
      <c r="P174" s="395" t="s">
        <v>479</v>
      </c>
      <c r="Q174" s="395" t="s">
        <v>479</v>
      </c>
      <c r="R174" s="390"/>
      <c r="S174" s="390"/>
      <c r="T174" s="390"/>
      <c r="U174" s="390"/>
      <c r="V174" s="390"/>
    </row>
    <row r="175" spans="1:22" s="51" customFormat="1" ht="13.5">
      <c r="A175" s="61" t="str">
        <f t="shared" si="16"/>
        <v> </v>
      </c>
      <c r="B175" s="33" t="s">
        <v>1325</v>
      </c>
      <c r="C175" s="187" t="s">
        <v>279</v>
      </c>
      <c r="D175" s="128" t="s">
        <v>978</v>
      </c>
      <c r="E175" s="98" t="s">
        <v>2507</v>
      </c>
      <c r="F175" s="310">
        <v>0.13</v>
      </c>
      <c r="G175" s="227">
        <v>0.25</v>
      </c>
      <c r="H175" s="300"/>
      <c r="I175" s="289"/>
      <c r="J175" s="70"/>
      <c r="K175" s="64"/>
      <c r="L175" s="395" t="s">
        <v>479</v>
      </c>
      <c r="M175" s="395" t="s">
        <v>479</v>
      </c>
      <c r="N175" s="395" t="s">
        <v>479</v>
      </c>
      <c r="O175" s="395" t="s">
        <v>479</v>
      </c>
      <c r="P175" s="395" t="s">
        <v>479</v>
      </c>
      <c r="Q175" s="395" t="s">
        <v>479</v>
      </c>
      <c r="R175" s="390"/>
      <c r="S175" s="390"/>
      <c r="T175" s="390"/>
      <c r="U175" s="390"/>
      <c r="V175" s="390"/>
    </row>
    <row r="176" spans="1:22" s="51" customFormat="1" ht="13.5">
      <c r="A176" s="61" t="str">
        <f t="shared" si="16"/>
        <v> </v>
      </c>
      <c r="B176" s="33" t="s">
        <v>2725</v>
      </c>
      <c r="C176" s="187" t="s">
        <v>280</v>
      </c>
      <c r="D176" s="128" t="s">
        <v>978</v>
      </c>
      <c r="E176" s="98" t="s">
        <v>2507</v>
      </c>
      <c r="F176" s="310">
        <v>0.14</v>
      </c>
      <c r="G176" s="227">
        <v>0.25</v>
      </c>
      <c r="H176" s="300"/>
      <c r="I176" s="289"/>
      <c r="J176" s="70"/>
      <c r="K176" s="64"/>
      <c r="L176" s="395" t="s">
        <v>479</v>
      </c>
      <c r="M176" s="395" t="s">
        <v>479</v>
      </c>
      <c r="N176" s="395" t="s">
        <v>479</v>
      </c>
      <c r="O176" s="395" t="s">
        <v>479</v>
      </c>
      <c r="P176" s="395" t="s">
        <v>479</v>
      </c>
      <c r="Q176" s="395" t="s">
        <v>479</v>
      </c>
      <c r="R176" s="390"/>
      <c r="S176" s="390"/>
      <c r="T176" s="390"/>
      <c r="U176" s="390"/>
      <c r="V176" s="390"/>
    </row>
    <row r="177" spans="1:22" s="51" customFormat="1" ht="13.5">
      <c r="A177" s="61" t="str">
        <f t="shared" si="16"/>
        <v> </v>
      </c>
      <c r="B177" s="33" t="s">
        <v>489</v>
      </c>
      <c r="C177" s="187" t="s">
        <v>1669</v>
      </c>
      <c r="D177" s="128" t="s">
        <v>978</v>
      </c>
      <c r="E177" s="98" t="s">
        <v>2507</v>
      </c>
      <c r="F177" s="310">
        <v>0.17</v>
      </c>
      <c r="G177" s="227">
        <v>0.25</v>
      </c>
      <c r="H177" s="300"/>
      <c r="I177" s="289"/>
      <c r="J177" s="70"/>
      <c r="K177" s="64"/>
      <c r="L177" s="395" t="s">
        <v>479</v>
      </c>
      <c r="M177" s="395" t="s">
        <v>479</v>
      </c>
      <c r="N177" s="395" t="s">
        <v>479</v>
      </c>
      <c r="O177" s="395" t="s">
        <v>479</v>
      </c>
      <c r="P177" s="395" t="s">
        <v>479</v>
      </c>
      <c r="Q177" s="395" t="s">
        <v>479</v>
      </c>
      <c r="R177" s="390"/>
      <c r="S177" s="390"/>
      <c r="T177" s="390"/>
      <c r="U177" s="390"/>
      <c r="V177" s="390"/>
    </row>
    <row r="178" spans="1:22" s="51" customFormat="1" ht="13.5">
      <c r="A178" s="61" t="str">
        <f t="shared" si="16"/>
        <v> </v>
      </c>
      <c r="B178" s="33" t="s">
        <v>490</v>
      </c>
      <c r="C178" s="187" t="s">
        <v>281</v>
      </c>
      <c r="D178" s="128" t="s">
        <v>978</v>
      </c>
      <c r="E178" s="98" t="s">
        <v>2507</v>
      </c>
      <c r="F178" s="310">
        <v>0.16</v>
      </c>
      <c r="G178" s="227">
        <v>0.25</v>
      </c>
      <c r="H178" s="300"/>
      <c r="I178" s="289"/>
      <c r="J178" s="70"/>
      <c r="K178" s="64"/>
      <c r="L178" s="395" t="s">
        <v>479</v>
      </c>
      <c r="M178" s="395" t="s">
        <v>479</v>
      </c>
      <c r="N178" s="395" t="s">
        <v>479</v>
      </c>
      <c r="O178" s="395" t="s">
        <v>479</v>
      </c>
      <c r="P178" s="395" t="s">
        <v>479</v>
      </c>
      <c r="Q178" s="395" t="s">
        <v>479</v>
      </c>
      <c r="R178" s="390"/>
      <c r="S178" s="390"/>
      <c r="T178" s="390"/>
      <c r="U178" s="390"/>
      <c r="V178" s="390"/>
    </row>
    <row r="179" spans="1:22" s="51" customFormat="1" ht="13.5">
      <c r="A179" s="61" t="str">
        <f t="shared" si="16"/>
        <v> </v>
      </c>
      <c r="B179" s="33" t="s">
        <v>491</v>
      </c>
      <c r="C179" s="187" t="s">
        <v>1671</v>
      </c>
      <c r="D179" s="128" t="s">
        <v>978</v>
      </c>
      <c r="E179" s="98" t="s">
        <v>2507</v>
      </c>
      <c r="F179" s="310">
        <v>0.19</v>
      </c>
      <c r="G179" s="227">
        <v>0.25</v>
      </c>
      <c r="H179" s="300"/>
      <c r="I179" s="289"/>
      <c r="J179" s="70"/>
      <c r="K179" s="64"/>
      <c r="L179" s="395" t="s">
        <v>479</v>
      </c>
      <c r="M179" s="395" t="s">
        <v>479</v>
      </c>
      <c r="N179" s="395" t="s">
        <v>479</v>
      </c>
      <c r="O179" s="395" t="s">
        <v>479</v>
      </c>
      <c r="P179" s="395" t="s">
        <v>479</v>
      </c>
      <c r="Q179" s="395" t="s">
        <v>479</v>
      </c>
      <c r="R179" s="390"/>
      <c r="S179" s="390"/>
      <c r="T179" s="390"/>
      <c r="U179" s="390"/>
      <c r="V179" s="390"/>
    </row>
    <row r="180" spans="1:22" s="51" customFormat="1" ht="13.5">
      <c r="A180" s="61" t="str">
        <f t="shared" si="16"/>
        <v> </v>
      </c>
      <c r="B180" s="33" t="s">
        <v>2726</v>
      </c>
      <c r="C180" s="187" t="s">
        <v>282</v>
      </c>
      <c r="D180" s="128" t="s">
        <v>978</v>
      </c>
      <c r="E180" s="98" t="s">
        <v>2507</v>
      </c>
      <c r="F180" s="310">
        <v>0.18</v>
      </c>
      <c r="G180" s="227">
        <v>0.25</v>
      </c>
      <c r="H180" s="300"/>
      <c r="I180" s="289"/>
      <c r="J180" s="70"/>
      <c r="K180" s="64"/>
      <c r="L180" s="395" t="s">
        <v>479</v>
      </c>
      <c r="M180" s="395" t="s">
        <v>479</v>
      </c>
      <c r="N180" s="395" t="s">
        <v>479</v>
      </c>
      <c r="O180" s="395" t="s">
        <v>479</v>
      </c>
      <c r="P180" s="395" t="s">
        <v>479</v>
      </c>
      <c r="Q180" s="395" t="s">
        <v>479</v>
      </c>
      <c r="R180" s="390"/>
      <c r="S180" s="390"/>
      <c r="T180" s="390"/>
      <c r="U180" s="390"/>
      <c r="V180" s="390"/>
    </row>
    <row r="181" spans="1:22" s="51" customFormat="1" ht="25.5">
      <c r="A181" s="61" t="str">
        <f t="shared" si="16"/>
        <v> </v>
      </c>
      <c r="B181" s="33" t="s">
        <v>492</v>
      </c>
      <c r="C181" s="187" t="s">
        <v>2157</v>
      </c>
      <c r="D181" s="128" t="s">
        <v>978</v>
      </c>
      <c r="E181" s="98" t="s">
        <v>2507</v>
      </c>
      <c r="F181" s="310">
        <v>0.21</v>
      </c>
      <c r="G181" s="227">
        <v>0.25</v>
      </c>
      <c r="H181" s="300"/>
      <c r="I181" s="289"/>
      <c r="J181" s="70"/>
      <c r="K181" s="64"/>
      <c r="L181" s="395" t="s">
        <v>479</v>
      </c>
      <c r="M181" s="395" t="s">
        <v>479</v>
      </c>
      <c r="N181" s="395" t="s">
        <v>479</v>
      </c>
      <c r="O181" s="395" t="s">
        <v>479</v>
      </c>
      <c r="P181" s="395" t="s">
        <v>479</v>
      </c>
      <c r="Q181" s="395" t="s">
        <v>479</v>
      </c>
      <c r="R181" s="390"/>
      <c r="S181" s="390"/>
      <c r="T181" s="390"/>
      <c r="U181" s="390"/>
      <c r="V181" s="390"/>
    </row>
    <row r="182" spans="1:22" s="51" customFormat="1" ht="13.5">
      <c r="A182" s="61" t="str">
        <f t="shared" si="16"/>
        <v> </v>
      </c>
      <c r="B182" s="33" t="s">
        <v>2727</v>
      </c>
      <c r="C182" s="187" t="s">
        <v>283</v>
      </c>
      <c r="D182" s="128" t="s">
        <v>978</v>
      </c>
      <c r="E182" s="98" t="s">
        <v>2507</v>
      </c>
      <c r="F182" s="310">
        <v>0.2</v>
      </c>
      <c r="G182" s="227">
        <v>0.25</v>
      </c>
      <c r="H182" s="300"/>
      <c r="I182" s="289"/>
      <c r="J182" s="70"/>
      <c r="K182" s="64"/>
      <c r="L182" s="395" t="s">
        <v>479</v>
      </c>
      <c r="M182" s="395" t="s">
        <v>479</v>
      </c>
      <c r="N182" s="395" t="s">
        <v>479</v>
      </c>
      <c r="O182" s="395" t="s">
        <v>479</v>
      </c>
      <c r="P182" s="395" t="s">
        <v>479</v>
      </c>
      <c r="Q182" s="395" t="s">
        <v>479</v>
      </c>
      <c r="R182" s="390"/>
      <c r="S182" s="390"/>
      <c r="T182" s="390"/>
      <c r="U182" s="390"/>
      <c r="V182" s="390"/>
    </row>
    <row r="183" spans="1:22" s="51" customFormat="1" ht="13.5">
      <c r="A183" s="61" t="str">
        <f t="shared" si="16"/>
        <v> </v>
      </c>
      <c r="B183" s="33" t="s">
        <v>493</v>
      </c>
      <c r="C183" s="187" t="s">
        <v>246</v>
      </c>
      <c r="D183" s="128" t="s">
        <v>978</v>
      </c>
      <c r="E183" s="98" t="s">
        <v>2507</v>
      </c>
      <c r="F183" s="310">
        <v>0.23</v>
      </c>
      <c r="G183" s="227">
        <v>0.25</v>
      </c>
      <c r="H183" s="300"/>
      <c r="I183" s="289"/>
      <c r="J183" s="70"/>
      <c r="K183" s="64"/>
      <c r="L183" s="395" t="s">
        <v>479</v>
      </c>
      <c r="M183" s="395" t="s">
        <v>479</v>
      </c>
      <c r="N183" s="395" t="s">
        <v>479</v>
      </c>
      <c r="O183" s="395" t="s">
        <v>479</v>
      </c>
      <c r="P183" s="395" t="s">
        <v>479</v>
      </c>
      <c r="Q183" s="395" t="s">
        <v>479</v>
      </c>
      <c r="R183" s="390"/>
      <c r="S183" s="390"/>
      <c r="T183" s="390"/>
      <c r="U183" s="390"/>
      <c r="V183" s="390"/>
    </row>
    <row r="184" spans="1:22" s="51" customFormat="1" ht="13.5">
      <c r="A184" s="61" t="str">
        <f t="shared" si="16"/>
        <v> </v>
      </c>
      <c r="B184" s="33" t="s">
        <v>2337</v>
      </c>
      <c r="C184" s="187" t="s">
        <v>1086</v>
      </c>
      <c r="D184" s="128" t="s">
        <v>978</v>
      </c>
      <c r="E184" s="98" t="s">
        <v>2507</v>
      </c>
      <c r="F184" s="310">
        <v>0.23</v>
      </c>
      <c r="G184" s="227">
        <v>0.25</v>
      </c>
      <c r="H184" s="300"/>
      <c r="I184" s="289"/>
      <c r="J184" s="70"/>
      <c r="K184" s="64"/>
      <c r="L184" s="395" t="s">
        <v>479</v>
      </c>
      <c r="M184" s="395" t="s">
        <v>479</v>
      </c>
      <c r="N184" s="395" t="s">
        <v>479</v>
      </c>
      <c r="O184" s="395" t="s">
        <v>479</v>
      </c>
      <c r="P184" s="395" t="s">
        <v>479</v>
      </c>
      <c r="Q184" s="395" t="s">
        <v>479</v>
      </c>
      <c r="R184" s="390"/>
      <c r="S184" s="390"/>
      <c r="T184" s="390"/>
      <c r="U184" s="390"/>
      <c r="V184" s="390"/>
    </row>
    <row r="185" spans="1:22" s="51" customFormat="1" ht="13.5">
      <c r="A185" s="61" t="str">
        <f t="shared" si="16"/>
        <v> </v>
      </c>
      <c r="B185" s="33" t="s">
        <v>2728</v>
      </c>
      <c r="C185" s="187" t="s">
        <v>697</v>
      </c>
      <c r="D185" s="128" t="s">
        <v>978</v>
      </c>
      <c r="E185" s="98" t="s">
        <v>2507</v>
      </c>
      <c r="F185" s="310">
        <v>0.25</v>
      </c>
      <c r="G185" s="227">
        <v>0.25</v>
      </c>
      <c r="H185" s="300"/>
      <c r="I185" s="289"/>
      <c r="J185" s="70"/>
      <c r="K185" s="64"/>
      <c r="L185" s="395" t="s">
        <v>479</v>
      </c>
      <c r="M185" s="395" t="s">
        <v>479</v>
      </c>
      <c r="N185" s="395" t="s">
        <v>479</v>
      </c>
      <c r="O185" s="395" t="s">
        <v>479</v>
      </c>
      <c r="P185" s="395" t="s">
        <v>479</v>
      </c>
      <c r="Q185" s="395" t="s">
        <v>479</v>
      </c>
      <c r="R185" s="390"/>
      <c r="S185" s="390"/>
      <c r="T185" s="390"/>
      <c r="U185" s="390"/>
      <c r="V185" s="390"/>
    </row>
    <row r="186" spans="1:22" s="51" customFormat="1" ht="13.5">
      <c r="A186" s="61" t="str">
        <f t="shared" si="16"/>
        <v> </v>
      </c>
      <c r="B186" s="33"/>
      <c r="C186" s="217" t="s">
        <v>1109</v>
      </c>
      <c r="D186" s="128"/>
      <c r="E186" s="98"/>
      <c r="F186" s="310"/>
      <c r="G186" s="227"/>
      <c r="H186" s="300"/>
      <c r="I186" s="289"/>
      <c r="J186" s="70"/>
      <c r="K186" s="64"/>
      <c r="L186" s="395" t="s">
        <v>479</v>
      </c>
      <c r="M186" s="395" t="s">
        <v>479</v>
      </c>
      <c r="N186" s="395" t="s">
        <v>479</v>
      </c>
      <c r="O186" s="395" t="s">
        <v>479</v>
      </c>
      <c r="P186" s="395" t="s">
        <v>479</v>
      </c>
      <c r="Q186" s="395" t="s">
        <v>479</v>
      </c>
      <c r="R186" s="390"/>
      <c r="S186" s="390"/>
      <c r="T186" s="390"/>
      <c r="U186" s="390"/>
      <c r="V186" s="390"/>
    </row>
    <row r="187" spans="1:22" s="51" customFormat="1" ht="25.5">
      <c r="A187" s="61" t="str">
        <f t="shared" si="16"/>
        <v> </v>
      </c>
      <c r="B187" s="33" t="s">
        <v>2338</v>
      </c>
      <c r="C187" s="187" t="s">
        <v>706</v>
      </c>
      <c r="D187" s="128" t="s">
        <v>978</v>
      </c>
      <c r="E187" s="98" t="s">
        <v>2507</v>
      </c>
      <c r="F187" s="310">
        <v>0.14</v>
      </c>
      <c r="G187" s="227">
        <v>0.25</v>
      </c>
      <c r="H187" s="300"/>
      <c r="I187" s="289"/>
      <c r="J187" s="70"/>
      <c r="K187" s="64"/>
      <c r="L187" s="395" t="s">
        <v>479</v>
      </c>
      <c r="M187" s="395" t="s">
        <v>479</v>
      </c>
      <c r="N187" s="395" t="s">
        <v>479</v>
      </c>
      <c r="O187" s="395" t="s">
        <v>479</v>
      </c>
      <c r="P187" s="395" t="s">
        <v>479</v>
      </c>
      <c r="Q187" s="395" t="s">
        <v>479</v>
      </c>
      <c r="R187" s="390"/>
      <c r="S187" s="390"/>
      <c r="T187" s="390"/>
      <c r="U187" s="390"/>
      <c r="V187" s="390"/>
    </row>
    <row r="188" spans="1:22" s="51" customFormat="1" ht="25.5">
      <c r="A188" s="61" t="str">
        <f t="shared" si="16"/>
        <v> </v>
      </c>
      <c r="B188" s="33" t="s">
        <v>1339</v>
      </c>
      <c r="C188" s="187" t="s">
        <v>1342</v>
      </c>
      <c r="D188" s="128" t="s">
        <v>978</v>
      </c>
      <c r="E188" s="98" t="s">
        <v>2507</v>
      </c>
      <c r="F188" s="310">
        <v>0.19</v>
      </c>
      <c r="G188" s="227">
        <v>0.25</v>
      </c>
      <c r="H188" s="283"/>
      <c r="I188" s="289"/>
      <c r="J188" s="70"/>
      <c r="K188" s="64"/>
      <c r="L188" s="395" t="s">
        <v>479</v>
      </c>
      <c r="M188" s="395" t="s">
        <v>479</v>
      </c>
      <c r="N188" s="395" t="s">
        <v>479</v>
      </c>
      <c r="O188" s="395" t="s">
        <v>479</v>
      </c>
      <c r="P188" s="395" t="s">
        <v>479</v>
      </c>
      <c r="Q188" s="395" t="s">
        <v>479</v>
      </c>
      <c r="R188" s="390"/>
      <c r="S188" s="390"/>
      <c r="T188" s="390"/>
      <c r="U188" s="390"/>
      <c r="V188" s="390"/>
    </row>
    <row r="189" spans="1:22" s="51" customFormat="1" ht="25.5">
      <c r="A189" s="61" t="str">
        <f t="shared" si="16"/>
        <v> </v>
      </c>
      <c r="B189" s="33" t="s">
        <v>1340</v>
      </c>
      <c r="C189" s="187" t="s">
        <v>707</v>
      </c>
      <c r="D189" s="128" t="s">
        <v>978</v>
      </c>
      <c r="E189" s="98" t="s">
        <v>2507</v>
      </c>
      <c r="F189" s="310">
        <v>0.18</v>
      </c>
      <c r="G189" s="227">
        <v>0.25</v>
      </c>
      <c r="H189" s="283"/>
      <c r="I189" s="289"/>
      <c r="J189" s="70"/>
      <c r="K189" s="64"/>
      <c r="L189" s="395" t="s">
        <v>479</v>
      </c>
      <c r="M189" s="395" t="s">
        <v>479</v>
      </c>
      <c r="N189" s="395" t="s">
        <v>479</v>
      </c>
      <c r="O189" s="395" t="s">
        <v>479</v>
      </c>
      <c r="P189" s="395" t="s">
        <v>479</v>
      </c>
      <c r="Q189" s="395" t="s">
        <v>479</v>
      </c>
      <c r="R189" s="390"/>
      <c r="S189" s="390"/>
      <c r="T189" s="390"/>
      <c r="U189" s="390"/>
      <c r="V189" s="390"/>
    </row>
    <row r="190" spans="1:22" s="51" customFormat="1" ht="25.5">
      <c r="A190" s="61" t="str">
        <f t="shared" si="16"/>
        <v> </v>
      </c>
      <c r="B190" s="33" t="s">
        <v>1341</v>
      </c>
      <c r="C190" s="187" t="s">
        <v>474</v>
      </c>
      <c r="D190" s="128" t="s">
        <v>978</v>
      </c>
      <c r="E190" s="98" t="s">
        <v>2507</v>
      </c>
      <c r="F190" s="310">
        <v>0.2</v>
      </c>
      <c r="G190" s="227">
        <v>0.25</v>
      </c>
      <c r="H190" s="300"/>
      <c r="I190" s="289"/>
      <c r="J190" s="70"/>
      <c r="K190" s="64"/>
      <c r="L190" s="395" t="s">
        <v>479</v>
      </c>
      <c r="M190" s="395" t="s">
        <v>479</v>
      </c>
      <c r="N190" s="395" t="s">
        <v>479</v>
      </c>
      <c r="O190" s="395" t="s">
        <v>479</v>
      </c>
      <c r="P190" s="395" t="s">
        <v>479</v>
      </c>
      <c r="Q190" s="395" t="s">
        <v>479</v>
      </c>
      <c r="R190" s="390"/>
      <c r="S190" s="390"/>
      <c r="T190" s="390"/>
      <c r="U190" s="390"/>
      <c r="V190" s="390"/>
    </row>
    <row r="191" spans="1:22" s="51" customFormat="1" ht="25.5">
      <c r="A191" s="61" t="str">
        <f t="shared" si="16"/>
        <v> </v>
      </c>
      <c r="B191" s="33" t="s">
        <v>1343</v>
      </c>
      <c r="C191" s="187" t="s">
        <v>475</v>
      </c>
      <c r="D191" s="128" t="s">
        <v>978</v>
      </c>
      <c r="E191" s="98" t="s">
        <v>2507</v>
      </c>
      <c r="F191" s="310">
        <v>0.25</v>
      </c>
      <c r="G191" s="227">
        <v>0.25</v>
      </c>
      <c r="H191" s="283"/>
      <c r="I191" s="289"/>
      <c r="J191" s="70"/>
      <c r="K191" s="64"/>
      <c r="L191" s="395" t="s">
        <v>479</v>
      </c>
      <c r="M191" s="395" t="s">
        <v>479</v>
      </c>
      <c r="N191" s="395" t="s">
        <v>479</v>
      </c>
      <c r="O191" s="395" t="s">
        <v>479</v>
      </c>
      <c r="P191" s="395" t="s">
        <v>479</v>
      </c>
      <c r="Q191" s="395" t="s">
        <v>479</v>
      </c>
      <c r="R191" s="390"/>
      <c r="S191" s="390"/>
      <c r="T191" s="390"/>
      <c r="U191" s="390"/>
      <c r="V191" s="390"/>
    </row>
    <row r="192" spans="1:22" s="51" customFormat="1" ht="25.5">
      <c r="A192" s="61" t="str">
        <f t="shared" si="16"/>
        <v> </v>
      </c>
      <c r="B192" s="33" t="s">
        <v>1344</v>
      </c>
      <c r="C192" s="187" t="s">
        <v>476</v>
      </c>
      <c r="D192" s="128" t="s">
        <v>978</v>
      </c>
      <c r="E192" s="98" t="s">
        <v>2507</v>
      </c>
      <c r="F192" s="310">
        <v>0.25</v>
      </c>
      <c r="G192" s="227">
        <v>0.25</v>
      </c>
      <c r="H192" s="283"/>
      <c r="I192" s="289"/>
      <c r="J192" s="70"/>
      <c r="K192" s="64"/>
      <c r="L192" s="395" t="s">
        <v>479</v>
      </c>
      <c r="M192" s="395" t="s">
        <v>479</v>
      </c>
      <c r="N192" s="395" t="s">
        <v>479</v>
      </c>
      <c r="O192" s="395" t="s">
        <v>479</v>
      </c>
      <c r="P192" s="395" t="s">
        <v>479</v>
      </c>
      <c r="Q192" s="395" t="s">
        <v>479</v>
      </c>
      <c r="R192" s="390"/>
      <c r="S192" s="390"/>
      <c r="T192" s="390"/>
      <c r="U192" s="390"/>
      <c r="V192" s="390"/>
    </row>
    <row r="193" spans="1:22" s="51" customFormat="1" ht="25.5">
      <c r="A193" s="61" t="str">
        <f t="shared" si="16"/>
        <v> </v>
      </c>
      <c r="B193" s="33" t="s">
        <v>1345</v>
      </c>
      <c r="C193" s="187" t="s">
        <v>739</v>
      </c>
      <c r="D193" s="128" t="s">
        <v>978</v>
      </c>
      <c r="E193" s="98" t="s">
        <v>2507</v>
      </c>
      <c r="F193" s="310">
        <v>0.3</v>
      </c>
      <c r="G193" s="227">
        <v>0.25</v>
      </c>
      <c r="H193" s="283"/>
      <c r="I193" s="289"/>
      <c r="J193" s="70"/>
      <c r="K193" s="64"/>
      <c r="L193" s="395" t="s">
        <v>479</v>
      </c>
      <c r="M193" s="395" t="s">
        <v>479</v>
      </c>
      <c r="N193" s="395" t="s">
        <v>479</v>
      </c>
      <c r="O193" s="395" t="s">
        <v>479</v>
      </c>
      <c r="P193" s="395" t="s">
        <v>479</v>
      </c>
      <c r="Q193" s="395" t="s">
        <v>479</v>
      </c>
      <c r="R193" s="390"/>
      <c r="S193" s="390"/>
      <c r="T193" s="390"/>
      <c r="U193" s="390"/>
      <c r="V193" s="390"/>
    </row>
    <row r="194" spans="1:22" s="51" customFormat="1" ht="13.5">
      <c r="A194" s="61" t="str">
        <f t="shared" si="16"/>
        <v> </v>
      </c>
      <c r="B194" s="33"/>
      <c r="C194" s="217" t="s">
        <v>1110</v>
      </c>
      <c r="D194" s="128"/>
      <c r="E194" s="98"/>
      <c r="F194" s="310"/>
      <c r="G194" s="227"/>
      <c r="H194" s="283"/>
      <c r="I194" s="289"/>
      <c r="J194" s="70"/>
      <c r="K194" s="64"/>
      <c r="L194" s="395" t="s">
        <v>479</v>
      </c>
      <c r="M194" s="395" t="s">
        <v>479</v>
      </c>
      <c r="N194" s="395" t="s">
        <v>479</v>
      </c>
      <c r="O194" s="395" t="s">
        <v>479</v>
      </c>
      <c r="P194" s="395" t="s">
        <v>479</v>
      </c>
      <c r="Q194" s="395" t="s">
        <v>479</v>
      </c>
      <c r="R194" s="390"/>
      <c r="S194" s="390"/>
      <c r="T194" s="390"/>
      <c r="U194" s="390"/>
      <c r="V194" s="390"/>
    </row>
    <row r="195" spans="1:22" s="51" customFormat="1" ht="13.5">
      <c r="A195" s="61" t="str">
        <f t="shared" si="16"/>
        <v> </v>
      </c>
      <c r="B195" s="33" t="s">
        <v>2339</v>
      </c>
      <c r="C195" s="187" t="s">
        <v>241</v>
      </c>
      <c r="D195" s="128" t="s">
        <v>1177</v>
      </c>
      <c r="E195" s="98" t="s">
        <v>2507</v>
      </c>
      <c r="F195" s="310">
        <v>0.14</v>
      </c>
      <c r="G195" s="227">
        <v>0.2</v>
      </c>
      <c r="H195" s="283"/>
      <c r="I195" s="289"/>
      <c r="J195" s="70"/>
      <c r="K195" s="64"/>
      <c r="L195" s="395" t="s">
        <v>479</v>
      </c>
      <c r="M195" s="395" t="s">
        <v>479</v>
      </c>
      <c r="N195" s="395" t="s">
        <v>479</v>
      </c>
      <c r="O195" s="395" t="s">
        <v>479</v>
      </c>
      <c r="P195" s="395" t="s">
        <v>479</v>
      </c>
      <c r="Q195" s="395" t="s">
        <v>479</v>
      </c>
      <c r="R195" s="390"/>
      <c r="S195" s="390"/>
      <c r="T195" s="390"/>
      <c r="U195" s="390"/>
      <c r="V195" s="390"/>
    </row>
    <row r="196" spans="1:22" s="51" customFormat="1" ht="13.5">
      <c r="A196" s="61" t="str">
        <f t="shared" si="16"/>
        <v> </v>
      </c>
      <c r="B196" s="33" t="s">
        <v>2340</v>
      </c>
      <c r="C196" s="187" t="s">
        <v>740</v>
      </c>
      <c r="D196" s="128" t="s">
        <v>978</v>
      </c>
      <c r="E196" s="98" t="s">
        <v>2507</v>
      </c>
      <c r="F196" s="310">
        <v>0.18</v>
      </c>
      <c r="G196" s="227">
        <v>0.25</v>
      </c>
      <c r="H196" s="283"/>
      <c r="I196" s="289"/>
      <c r="J196" s="70"/>
      <c r="K196" s="64"/>
      <c r="L196" s="395" t="s">
        <v>479</v>
      </c>
      <c r="M196" s="395" t="s">
        <v>479</v>
      </c>
      <c r="N196" s="395" t="s">
        <v>479</v>
      </c>
      <c r="O196" s="395" t="s">
        <v>479</v>
      </c>
      <c r="P196" s="395" t="s">
        <v>479</v>
      </c>
      <c r="Q196" s="395" t="s">
        <v>479</v>
      </c>
      <c r="R196" s="390"/>
      <c r="S196" s="390"/>
      <c r="T196" s="390"/>
      <c r="U196" s="390"/>
      <c r="V196" s="390"/>
    </row>
    <row r="197" spans="1:22" s="51" customFormat="1" ht="13.5">
      <c r="A197" s="61" t="str">
        <f t="shared" si="16"/>
        <v> </v>
      </c>
      <c r="B197" s="33" t="s">
        <v>2341</v>
      </c>
      <c r="C197" s="187" t="s">
        <v>242</v>
      </c>
      <c r="D197" s="128" t="s">
        <v>978</v>
      </c>
      <c r="E197" s="98" t="s">
        <v>2507</v>
      </c>
      <c r="F197" s="310">
        <v>0.19</v>
      </c>
      <c r="G197" s="227">
        <v>0.25</v>
      </c>
      <c r="H197" s="300"/>
      <c r="I197" s="289"/>
      <c r="J197" s="70"/>
      <c r="K197" s="64"/>
      <c r="L197" s="395" t="s">
        <v>479</v>
      </c>
      <c r="M197" s="395" t="s">
        <v>479</v>
      </c>
      <c r="N197" s="395" t="s">
        <v>479</v>
      </c>
      <c r="O197" s="395" t="s">
        <v>479</v>
      </c>
      <c r="P197" s="395" t="s">
        <v>479</v>
      </c>
      <c r="Q197" s="395" t="s">
        <v>479</v>
      </c>
      <c r="R197" s="390"/>
      <c r="S197" s="390"/>
      <c r="T197" s="390"/>
      <c r="U197" s="390"/>
      <c r="V197" s="390"/>
    </row>
    <row r="198" spans="1:22" s="51" customFormat="1" ht="13.5">
      <c r="A198" s="61" t="str">
        <f t="shared" si="16"/>
        <v> </v>
      </c>
      <c r="B198" s="33" t="s">
        <v>2342</v>
      </c>
      <c r="C198" s="187" t="s">
        <v>741</v>
      </c>
      <c r="D198" s="128" t="s">
        <v>978</v>
      </c>
      <c r="E198" s="98" t="s">
        <v>2507</v>
      </c>
      <c r="F198" s="310">
        <v>0.23</v>
      </c>
      <c r="G198" s="227">
        <v>0.25</v>
      </c>
      <c r="H198" s="300"/>
      <c r="I198" s="289"/>
      <c r="J198" s="70"/>
      <c r="K198" s="64"/>
      <c r="L198" s="395" t="s">
        <v>479</v>
      </c>
      <c r="M198" s="395" t="s">
        <v>479</v>
      </c>
      <c r="N198" s="395" t="s">
        <v>479</v>
      </c>
      <c r="O198" s="395" t="s">
        <v>479</v>
      </c>
      <c r="P198" s="395" t="s">
        <v>479</v>
      </c>
      <c r="Q198" s="395" t="s">
        <v>479</v>
      </c>
      <c r="R198" s="390"/>
      <c r="S198" s="390"/>
      <c r="T198" s="390"/>
      <c r="U198" s="390"/>
      <c r="V198" s="390"/>
    </row>
    <row r="199" spans="1:22" s="51" customFormat="1" ht="13.5">
      <c r="A199" s="61" t="str">
        <f t="shared" si="16"/>
        <v> </v>
      </c>
      <c r="B199" s="33"/>
      <c r="C199" s="187"/>
      <c r="D199" s="128"/>
      <c r="E199" s="98"/>
      <c r="F199" s="310"/>
      <c r="G199" s="227"/>
      <c r="H199" s="300"/>
      <c r="I199" s="289"/>
      <c r="J199" s="70"/>
      <c r="K199" s="64"/>
      <c r="L199" s="395" t="s">
        <v>479</v>
      </c>
      <c r="M199" s="395" t="s">
        <v>479</v>
      </c>
      <c r="N199" s="395" t="s">
        <v>479</v>
      </c>
      <c r="O199" s="395" t="s">
        <v>479</v>
      </c>
      <c r="P199" s="395" t="s">
        <v>479</v>
      </c>
      <c r="Q199" s="395" t="s">
        <v>479</v>
      </c>
      <c r="R199" s="390"/>
      <c r="S199" s="390"/>
      <c r="T199" s="390"/>
      <c r="U199" s="390"/>
      <c r="V199" s="390"/>
    </row>
    <row r="200" spans="1:22" s="51" customFormat="1" ht="13.5">
      <c r="A200" s="61" t="str">
        <f t="shared" si="16"/>
        <v> </v>
      </c>
      <c r="B200" s="33" t="s">
        <v>243</v>
      </c>
      <c r="C200" s="187" t="s">
        <v>742</v>
      </c>
      <c r="D200" s="128" t="s">
        <v>978</v>
      </c>
      <c r="E200" s="98" t="s">
        <v>2507</v>
      </c>
      <c r="F200" s="310">
        <v>0.25</v>
      </c>
      <c r="G200" s="227">
        <v>0.25</v>
      </c>
      <c r="H200" s="300"/>
      <c r="I200" s="289"/>
      <c r="J200" s="70"/>
      <c r="K200" s="64"/>
      <c r="L200" s="395" t="s">
        <v>479</v>
      </c>
      <c r="M200" s="395" t="s">
        <v>479</v>
      </c>
      <c r="N200" s="395" t="s">
        <v>479</v>
      </c>
      <c r="O200" s="395" t="s">
        <v>479</v>
      </c>
      <c r="P200" s="395" t="s">
        <v>479</v>
      </c>
      <c r="Q200" s="395" t="s">
        <v>479</v>
      </c>
      <c r="R200" s="390"/>
      <c r="S200" s="390"/>
      <c r="T200" s="390"/>
      <c r="U200" s="390"/>
      <c r="V200" s="390"/>
    </row>
    <row r="201" spans="1:22" s="51" customFormat="1" ht="13.5">
      <c r="A201" s="61" t="str">
        <f t="shared" si="16"/>
        <v> </v>
      </c>
      <c r="B201" s="33" t="s">
        <v>2343</v>
      </c>
      <c r="C201" s="187" t="s">
        <v>743</v>
      </c>
      <c r="D201" s="128" t="s">
        <v>978</v>
      </c>
      <c r="E201" s="98" t="s">
        <v>2507</v>
      </c>
      <c r="F201" s="310">
        <v>0.35</v>
      </c>
      <c r="G201" s="227">
        <v>0.25</v>
      </c>
      <c r="H201" s="300"/>
      <c r="I201" s="289"/>
      <c r="J201" s="70"/>
      <c r="K201" s="64"/>
      <c r="L201" s="395" t="s">
        <v>479</v>
      </c>
      <c r="M201" s="395" t="s">
        <v>479</v>
      </c>
      <c r="N201" s="395" t="s">
        <v>479</v>
      </c>
      <c r="O201" s="395" t="s">
        <v>479</v>
      </c>
      <c r="P201" s="395" t="s">
        <v>479</v>
      </c>
      <c r="Q201" s="395" t="s">
        <v>479</v>
      </c>
      <c r="R201" s="390"/>
      <c r="S201" s="390"/>
      <c r="T201" s="390"/>
      <c r="U201" s="390"/>
      <c r="V201" s="390"/>
    </row>
    <row r="202" spans="1:22" s="51" customFormat="1" ht="13.5">
      <c r="A202" s="61" t="str">
        <f aca="true" t="shared" si="17" ref="A202:A272">IF(L202="X","C",IF(M202="X","C",IF(N202="X","C",IF(O202="X","C",IF(P202="X","C",IF(Q202="X","C"," "))))))</f>
        <v> </v>
      </c>
      <c r="B202" s="33"/>
      <c r="C202" s="187"/>
      <c r="D202" s="128"/>
      <c r="E202" s="98"/>
      <c r="F202" s="294"/>
      <c r="G202" s="227"/>
      <c r="H202" s="300"/>
      <c r="I202" s="289"/>
      <c r="J202" s="70"/>
      <c r="K202" s="64"/>
      <c r="L202" s="395" t="s">
        <v>479</v>
      </c>
      <c r="M202" s="395" t="s">
        <v>479</v>
      </c>
      <c r="N202" s="395" t="s">
        <v>479</v>
      </c>
      <c r="O202" s="395" t="s">
        <v>479</v>
      </c>
      <c r="P202" s="395" t="s">
        <v>479</v>
      </c>
      <c r="Q202" s="395" t="s">
        <v>479</v>
      </c>
      <c r="R202" s="390"/>
      <c r="S202" s="390"/>
      <c r="T202" s="390"/>
      <c r="U202" s="390"/>
      <c r="V202" s="390"/>
    </row>
    <row r="203" spans="1:22" s="51" customFormat="1" ht="13.5">
      <c r="A203" s="61" t="str">
        <f t="shared" si="17"/>
        <v> </v>
      </c>
      <c r="B203" s="33"/>
      <c r="C203" s="217" t="s">
        <v>1111</v>
      </c>
      <c r="D203" s="128"/>
      <c r="E203" s="98"/>
      <c r="F203" s="294"/>
      <c r="G203" s="227"/>
      <c r="H203" s="300"/>
      <c r="I203" s="289"/>
      <c r="J203" s="70"/>
      <c r="K203" s="64"/>
      <c r="L203" s="395" t="s">
        <v>479</v>
      </c>
      <c r="M203" s="395" t="s">
        <v>479</v>
      </c>
      <c r="N203" s="395" t="s">
        <v>479</v>
      </c>
      <c r="O203" s="395" t="s">
        <v>479</v>
      </c>
      <c r="P203" s="395" t="s">
        <v>479</v>
      </c>
      <c r="Q203" s="395" t="s">
        <v>479</v>
      </c>
      <c r="R203" s="390"/>
      <c r="S203" s="390"/>
      <c r="T203" s="390"/>
      <c r="U203" s="390"/>
      <c r="V203" s="390"/>
    </row>
    <row r="204" spans="1:22" s="51" customFormat="1" ht="13.5">
      <c r="A204" s="61" t="str">
        <f t="shared" si="17"/>
        <v> </v>
      </c>
      <c r="B204" s="33" t="s">
        <v>2729</v>
      </c>
      <c r="C204" s="187" t="s">
        <v>744</v>
      </c>
      <c r="D204" s="128" t="s">
        <v>1177</v>
      </c>
      <c r="E204" s="98" t="s">
        <v>2507</v>
      </c>
      <c r="F204" s="294">
        <v>1000</v>
      </c>
      <c r="G204" s="227">
        <v>0.2</v>
      </c>
      <c r="H204" s="283">
        <f aca="true" t="shared" si="18" ref="H204:H213">F204*(1-G204)</f>
        <v>800</v>
      </c>
      <c r="I204" s="289">
        <f>IF(H204=0," ",H204/Currency!$C$11)</f>
        <v>822.8759514503189</v>
      </c>
      <c r="J204" s="70">
        <f>IF(H204=0," ",$H204*VLOOKUP($J$6,Currency!$A$3:$G$8,7,0))</f>
        <v>526.1081152176772</v>
      </c>
      <c r="K204" s="64"/>
      <c r="L204" s="395" t="s">
        <v>479</v>
      </c>
      <c r="M204" s="395" t="s">
        <v>479</v>
      </c>
      <c r="N204" s="395" t="s">
        <v>479</v>
      </c>
      <c r="O204" s="395" t="s">
        <v>479</v>
      </c>
      <c r="P204" s="395" t="s">
        <v>479</v>
      </c>
      <c r="Q204" s="395" t="s">
        <v>479</v>
      </c>
      <c r="R204" s="390"/>
      <c r="S204" s="390"/>
      <c r="T204" s="390"/>
      <c r="U204" s="390"/>
      <c r="V204" s="390"/>
    </row>
    <row r="205" spans="1:22" s="51" customFormat="1" ht="13.5">
      <c r="A205" s="61" t="str">
        <f t="shared" si="17"/>
        <v> </v>
      </c>
      <c r="B205" s="33" t="s">
        <v>2730</v>
      </c>
      <c r="C205" s="187" t="s">
        <v>1840</v>
      </c>
      <c r="D205" s="128" t="s">
        <v>1177</v>
      </c>
      <c r="E205" s="98" t="s">
        <v>2507</v>
      </c>
      <c r="F205" s="294">
        <v>1200</v>
      </c>
      <c r="G205" s="227">
        <v>0.2</v>
      </c>
      <c r="H205" s="283">
        <f t="shared" si="18"/>
        <v>960</v>
      </c>
      <c r="I205" s="289">
        <f>IF(H205=0," ",H205/Currency!$C$11)</f>
        <v>987.4511417403827</v>
      </c>
      <c r="J205" s="70">
        <f>IF(H205=0," ",$H205*VLOOKUP($J$6,Currency!$A$3:$G$8,7,0))</f>
        <v>631.3297382612127</v>
      </c>
      <c r="K205" s="64"/>
      <c r="L205" s="395" t="s">
        <v>479</v>
      </c>
      <c r="M205" s="395" t="s">
        <v>479</v>
      </c>
      <c r="N205" s="395" t="s">
        <v>479</v>
      </c>
      <c r="O205" s="395" t="s">
        <v>479</v>
      </c>
      <c r="P205" s="395" t="s">
        <v>479</v>
      </c>
      <c r="Q205" s="395" t="s">
        <v>479</v>
      </c>
      <c r="R205" s="390"/>
      <c r="S205" s="390"/>
      <c r="T205" s="390"/>
      <c r="U205" s="390"/>
      <c r="V205" s="390"/>
    </row>
    <row r="206" spans="1:22" s="51" customFormat="1" ht="13.5">
      <c r="A206" s="61" t="str">
        <f>IF(L206="X","C",IF(M206="X","C",IF(N206="X","C",IF(O206="X","C",IF(P206="X","C",IF(Q206="X","C"," "))))))</f>
        <v> </v>
      </c>
      <c r="B206" s="33" t="s">
        <v>2068</v>
      </c>
      <c r="C206" s="187" t="s">
        <v>2072</v>
      </c>
      <c r="D206" s="128" t="s">
        <v>1177</v>
      </c>
      <c r="E206" s="98" t="s">
        <v>2507</v>
      </c>
      <c r="F206" s="294">
        <v>1350</v>
      </c>
      <c r="G206" s="227">
        <v>0.2</v>
      </c>
      <c r="H206" s="283">
        <f t="shared" si="18"/>
        <v>1080</v>
      </c>
      <c r="I206" s="289">
        <f>IF(H206=0," ",H206/Currency!$C$11)</f>
        <v>1110.8825344579304</v>
      </c>
      <c r="J206" s="70">
        <f>IF(H206=0," ",$H206*VLOOKUP($J$6,Currency!$A$3:$G$8,7,0))</f>
        <v>710.2459555438643</v>
      </c>
      <c r="K206" s="64"/>
      <c r="L206" s="395" t="s">
        <v>479</v>
      </c>
      <c r="M206" s="395" t="s">
        <v>479</v>
      </c>
      <c r="N206" s="395" t="s">
        <v>479</v>
      </c>
      <c r="O206" s="395" t="s">
        <v>479</v>
      </c>
      <c r="P206" s="395" t="s">
        <v>479</v>
      </c>
      <c r="Q206" s="395" t="s">
        <v>479</v>
      </c>
      <c r="R206" s="390"/>
      <c r="S206" s="390"/>
      <c r="T206" s="390"/>
      <c r="U206" s="390"/>
      <c r="V206" s="390"/>
    </row>
    <row r="207" spans="1:22" s="51" customFormat="1" ht="25.5">
      <c r="A207" s="61" t="str">
        <f>IF(L207="X","C",IF(M207="X","C",IF(N207="X","C",IF(O207="X","C",IF(P207="X","C",IF(Q207="X","C"," "))))))</f>
        <v>C</v>
      </c>
      <c r="B207" s="33" t="s">
        <v>2069</v>
      </c>
      <c r="C207" s="187" t="s">
        <v>2074</v>
      </c>
      <c r="D207" s="128" t="s">
        <v>1177</v>
      </c>
      <c r="E207" s="98" t="s">
        <v>2507</v>
      </c>
      <c r="F207" s="294">
        <v>800</v>
      </c>
      <c r="G207" s="227">
        <v>0.2</v>
      </c>
      <c r="H207" s="283">
        <f t="shared" si="18"/>
        <v>640</v>
      </c>
      <c r="I207" s="289">
        <f>IF(H207=0," ",H207/Currency!$C$11)</f>
        <v>658.3007611602551</v>
      </c>
      <c r="J207" s="70">
        <f>IF(H207=0," ",$H207*VLOOKUP($J$6,Currency!$A$3:$G$8,7,0))</f>
        <v>420.8864921741418</v>
      </c>
      <c r="K207" s="64"/>
      <c r="L207" s="395" t="s">
        <v>479</v>
      </c>
      <c r="M207" s="65" t="s">
        <v>1573</v>
      </c>
      <c r="N207" s="395" t="s">
        <v>479</v>
      </c>
      <c r="O207" s="395" t="s">
        <v>479</v>
      </c>
      <c r="P207" s="395" t="s">
        <v>479</v>
      </c>
      <c r="Q207" s="395" t="s">
        <v>479</v>
      </c>
      <c r="R207" s="390"/>
      <c r="S207" s="390"/>
      <c r="T207" s="390"/>
      <c r="U207" s="390"/>
      <c r="V207" s="390"/>
    </row>
    <row r="208" spans="1:22" s="51" customFormat="1" ht="13.5">
      <c r="A208" s="61" t="str">
        <f>IF(L208="X","C",IF(M208="X","C",IF(N208="X","C",IF(O208="X","C",IF(P208="X","C",IF(Q208="X","C"," "))))))</f>
        <v>C</v>
      </c>
      <c r="B208" s="33" t="s">
        <v>2070</v>
      </c>
      <c r="C208" s="187" t="s">
        <v>2073</v>
      </c>
      <c r="D208" s="128" t="s">
        <v>1177</v>
      </c>
      <c r="E208" s="98" t="s">
        <v>2507</v>
      </c>
      <c r="F208" s="294">
        <v>1100</v>
      </c>
      <c r="G208" s="227">
        <v>0.2</v>
      </c>
      <c r="H208" s="283">
        <f t="shared" si="18"/>
        <v>880</v>
      </c>
      <c r="I208" s="289">
        <f>IF(H208=0," ",H208/Currency!$C$11)</f>
        <v>905.1635465953508</v>
      </c>
      <c r="J208" s="70">
        <f>IF(H208=0," ",$H208*VLOOKUP($J$6,Currency!$A$3:$G$8,7,0))</f>
        <v>578.718926739445</v>
      </c>
      <c r="K208" s="64"/>
      <c r="L208" s="395" t="s">
        <v>479</v>
      </c>
      <c r="M208" s="65" t="s">
        <v>1573</v>
      </c>
      <c r="N208" s="395" t="s">
        <v>479</v>
      </c>
      <c r="O208" s="395" t="s">
        <v>479</v>
      </c>
      <c r="P208" s="395" t="s">
        <v>479</v>
      </c>
      <c r="Q208" s="395" t="s">
        <v>479</v>
      </c>
      <c r="R208" s="390"/>
      <c r="S208" s="390"/>
      <c r="T208" s="390"/>
      <c r="U208" s="390"/>
      <c r="V208" s="390"/>
    </row>
    <row r="209" spans="1:22" s="51" customFormat="1" ht="13.5">
      <c r="A209" s="61" t="str">
        <f>IF(L209="X","C",IF(M209="X","C",IF(N209="X","C",IF(O209="X","C",IF(P209="X","C",IF(Q209="X","C"," "))))))</f>
        <v> </v>
      </c>
      <c r="B209" s="33" t="s">
        <v>2071</v>
      </c>
      <c r="C209" s="187" t="s">
        <v>2075</v>
      </c>
      <c r="D209" s="128" t="s">
        <v>1177</v>
      </c>
      <c r="E209" s="98" t="s">
        <v>2507</v>
      </c>
      <c r="F209" s="294">
        <v>450</v>
      </c>
      <c r="G209" s="227">
        <v>0.2</v>
      </c>
      <c r="H209" s="283">
        <f t="shared" si="18"/>
        <v>360</v>
      </c>
      <c r="I209" s="289">
        <f>IF(H209=0," ",H209/Currency!$C$11)</f>
        <v>370.2941781526435</v>
      </c>
      <c r="J209" s="70">
        <f>IF(H209=0," ",$H209*VLOOKUP($J$6,Currency!$A$3:$G$8,7,0))</f>
        <v>236.74865184795476</v>
      </c>
      <c r="K209" s="64"/>
      <c r="L209" s="395" t="s">
        <v>479</v>
      </c>
      <c r="M209" s="395" t="s">
        <v>479</v>
      </c>
      <c r="N209" s="395" t="s">
        <v>479</v>
      </c>
      <c r="O209" s="395" t="s">
        <v>479</v>
      </c>
      <c r="P209" s="395" t="s">
        <v>479</v>
      </c>
      <c r="Q209" s="395" t="s">
        <v>479</v>
      </c>
      <c r="R209" s="390"/>
      <c r="S209" s="390"/>
      <c r="T209" s="390"/>
      <c r="U209" s="390"/>
      <c r="V209" s="390"/>
    </row>
    <row r="210" spans="1:22" s="51" customFormat="1" ht="25.5">
      <c r="A210" s="61" t="str">
        <f t="shared" si="17"/>
        <v> </v>
      </c>
      <c r="B210" s="33" t="s">
        <v>2731</v>
      </c>
      <c r="C210" s="187" t="s">
        <v>1841</v>
      </c>
      <c r="D210" s="128" t="s">
        <v>1177</v>
      </c>
      <c r="E210" s="98" t="s">
        <v>2507</v>
      </c>
      <c r="F210" s="294">
        <v>2201</v>
      </c>
      <c r="G210" s="227">
        <v>0.2</v>
      </c>
      <c r="H210" s="283">
        <f t="shared" si="18"/>
        <v>1760.8000000000002</v>
      </c>
      <c r="I210" s="289">
        <f>IF(H210=0," ",H210/Currency!$C$11)</f>
        <v>1811.149969142152</v>
      </c>
      <c r="J210" s="70">
        <f>IF(H210=0," ",$H210*VLOOKUP($J$6,Currency!$A$3:$G$8,7,0))</f>
        <v>1157.9639615941078</v>
      </c>
      <c r="K210" s="64"/>
      <c r="L210" s="395" t="s">
        <v>479</v>
      </c>
      <c r="M210" s="395" t="s">
        <v>479</v>
      </c>
      <c r="N210" s="395" t="s">
        <v>479</v>
      </c>
      <c r="O210" s="395" t="s">
        <v>479</v>
      </c>
      <c r="P210" s="395" t="s">
        <v>479</v>
      </c>
      <c r="Q210" s="395" t="s">
        <v>479</v>
      </c>
      <c r="R210" s="390"/>
      <c r="S210" s="390"/>
      <c r="T210" s="390"/>
      <c r="U210" s="390"/>
      <c r="V210" s="390"/>
    </row>
    <row r="211" spans="1:22" s="51" customFormat="1" ht="13.5">
      <c r="A211" s="61" t="str">
        <f t="shared" si="17"/>
        <v> </v>
      </c>
      <c r="B211" s="33" t="s">
        <v>2344</v>
      </c>
      <c r="C211" s="187" t="s">
        <v>1842</v>
      </c>
      <c r="D211" s="128" t="s">
        <v>1177</v>
      </c>
      <c r="E211" s="98" t="s">
        <v>2507</v>
      </c>
      <c r="F211" s="294">
        <v>2642</v>
      </c>
      <c r="G211" s="227">
        <v>0.2</v>
      </c>
      <c r="H211" s="283">
        <f t="shared" si="18"/>
        <v>2113.6</v>
      </c>
      <c r="I211" s="289">
        <f>IF(H211=0," ",H211/Currency!$C$11)</f>
        <v>2174.0382637317425</v>
      </c>
      <c r="J211" s="70">
        <f>IF(H211=0," ",$H211*VLOOKUP($J$6,Currency!$A$3:$G$8,7,0))</f>
        <v>1389.977640405103</v>
      </c>
      <c r="K211" s="64"/>
      <c r="L211" s="395" t="s">
        <v>479</v>
      </c>
      <c r="M211" s="395" t="s">
        <v>479</v>
      </c>
      <c r="N211" s="395" t="s">
        <v>479</v>
      </c>
      <c r="O211" s="395" t="s">
        <v>479</v>
      </c>
      <c r="P211" s="395" t="s">
        <v>479</v>
      </c>
      <c r="Q211" s="395" t="s">
        <v>479</v>
      </c>
      <c r="R211" s="390"/>
      <c r="S211" s="390"/>
      <c r="T211" s="390"/>
      <c r="U211" s="390"/>
      <c r="V211" s="390"/>
    </row>
    <row r="212" spans="1:22" s="51" customFormat="1" ht="13.5">
      <c r="A212" s="61" t="str">
        <f t="shared" si="17"/>
        <v> </v>
      </c>
      <c r="B212" s="33" t="s">
        <v>2345</v>
      </c>
      <c r="C212" s="187" t="s">
        <v>2924</v>
      </c>
      <c r="D212" s="128" t="s">
        <v>1177</v>
      </c>
      <c r="E212" s="98" t="s">
        <v>2507</v>
      </c>
      <c r="F212" s="294">
        <v>3736</v>
      </c>
      <c r="G212" s="227">
        <v>0.2</v>
      </c>
      <c r="H212" s="283">
        <f t="shared" si="18"/>
        <v>2988.8</v>
      </c>
      <c r="I212" s="289">
        <f>IF(H212=0," ",H212/Currency!$C$11)</f>
        <v>3074.2645546183917</v>
      </c>
      <c r="J212" s="70">
        <f>IF(H212=0," ",$H212*VLOOKUP($J$6,Currency!$A$3:$G$8,7,0))</f>
        <v>1965.5399184532423</v>
      </c>
      <c r="K212" s="64"/>
      <c r="L212" s="395" t="s">
        <v>479</v>
      </c>
      <c r="M212" s="395" t="s">
        <v>479</v>
      </c>
      <c r="N212" s="395" t="s">
        <v>479</v>
      </c>
      <c r="O212" s="395" t="s">
        <v>479</v>
      </c>
      <c r="P212" s="395" t="s">
        <v>479</v>
      </c>
      <c r="Q212" s="395" t="s">
        <v>479</v>
      </c>
      <c r="R212" s="390"/>
      <c r="S212" s="390"/>
      <c r="T212" s="390"/>
      <c r="U212" s="390"/>
      <c r="V212" s="390"/>
    </row>
    <row r="213" spans="1:22" s="51" customFormat="1" ht="13.5">
      <c r="A213" s="61" t="str">
        <f t="shared" si="17"/>
        <v> </v>
      </c>
      <c r="B213" s="33" t="s">
        <v>244</v>
      </c>
      <c r="C213" s="187" t="s">
        <v>2925</v>
      </c>
      <c r="D213" s="128" t="s">
        <v>1177</v>
      </c>
      <c r="E213" s="98" t="s">
        <v>2507</v>
      </c>
      <c r="F213" s="294">
        <v>2250</v>
      </c>
      <c r="G213" s="227">
        <v>0.2</v>
      </c>
      <c r="H213" s="283">
        <f t="shared" si="18"/>
        <v>1800</v>
      </c>
      <c r="I213" s="289">
        <f>IF(H213=0," ",H213/Currency!$C$11)</f>
        <v>1851.4708907632175</v>
      </c>
      <c r="J213" s="70">
        <f>IF(H213=0," ",$H213*VLOOKUP($J$6,Currency!$A$3:$G$8,7,0))</f>
        <v>1183.7432592397738</v>
      </c>
      <c r="K213" s="64"/>
      <c r="L213" s="395" t="s">
        <v>479</v>
      </c>
      <c r="M213" s="395" t="s">
        <v>479</v>
      </c>
      <c r="N213" s="395" t="s">
        <v>479</v>
      </c>
      <c r="O213" s="395" t="s">
        <v>479</v>
      </c>
      <c r="P213" s="395" t="s">
        <v>479</v>
      </c>
      <c r="Q213" s="395" t="s">
        <v>479</v>
      </c>
      <c r="R213" s="390"/>
      <c r="S213" s="390"/>
      <c r="T213" s="390"/>
      <c r="U213" s="390"/>
      <c r="V213" s="390"/>
    </row>
    <row r="214" spans="1:22" s="51" customFormat="1" ht="13.5">
      <c r="A214" s="61" t="str">
        <f t="shared" si="17"/>
        <v> </v>
      </c>
      <c r="B214" s="33" t="s">
        <v>143</v>
      </c>
      <c r="C214" s="187" t="s">
        <v>2926</v>
      </c>
      <c r="D214" s="128" t="s">
        <v>1177</v>
      </c>
      <c r="E214" s="98" t="s">
        <v>2507</v>
      </c>
      <c r="F214" s="310">
        <v>0.15</v>
      </c>
      <c r="G214" s="227">
        <v>0.2</v>
      </c>
      <c r="H214" s="300"/>
      <c r="I214" s="289"/>
      <c r="J214" s="70"/>
      <c r="K214" s="64"/>
      <c r="L214" s="395" t="s">
        <v>479</v>
      </c>
      <c r="M214" s="395" t="s">
        <v>479</v>
      </c>
      <c r="N214" s="395" t="s">
        <v>479</v>
      </c>
      <c r="O214" s="395" t="s">
        <v>479</v>
      </c>
      <c r="P214" s="395" t="s">
        <v>479</v>
      </c>
      <c r="Q214" s="395" t="s">
        <v>479</v>
      </c>
      <c r="R214" s="390"/>
      <c r="S214" s="390"/>
      <c r="T214" s="390"/>
      <c r="U214" s="390"/>
      <c r="V214" s="390"/>
    </row>
    <row r="215" spans="1:22" s="51" customFormat="1" ht="13.5">
      <c r="A215" s="61" t="str">
        <f t="shared" si="17"/>
        <v> </v>
      </c>
      <c r="B215" s="33" t="s">
        <v>144</v>
      </c>
      <c r="C215" s="187" t="s">
        <v>2927</v>
      </c>
      <c r="D215" s="128" t="s">
        <v>1177</v>
      </c>
      <c r="E215" s="98" t="s">
        <v>2507</v>
      </c>
      <c r="F215" s="310">
        <v>0.2</v>
      </c>
      <c r="G215" s="227">
        <v>0.2</v>
      </c>
      <c r="H215" s="300"/>
      <c r="I215" s="289"/>
      <c r="J215" s="70"/>
      <c r="K215" s="64"/>
      <c r="L215" s="395" t="s">
        <v>479</v>
      </c>
      <c r="M215" s="395" t="s">
        <v>479</v>
      </c>
      <c r="N215" s="395" t="s">
        <v>479</v>
      </c>
      <c r="O215" s="395" t="s">
        <v>479</v>
      </c>
      <c r="P215" s="395" t="s">
        <v>479</v>
      </c>
      <c r="Q215" s="395" t="s">
        <v>479</v>
      </c>
      <c r="R215" s="390"/>
      <c r="S215" s="390"/>
      <c r="T215" s="390"/>
      <c r="U215" s="390"/>
      <c r="V215" s="390"/>
    </row>
    <row r="216" spans="1:22" s="51" customFormat="1" ht="13.5">
      <c r="A216" s="61" t="str">
        <f t="shared" si="17"/>
        <v> </v>
      </c>
      <c r="B216" s="33" t="s">
        <v>1509</v>
      </c>
      <c r="C216" s="187" t="s">
        <v>2555</v>
      </c>
      <c r="D216" s="128" t="s">
        <v>1177</v>
      </c>
      <c r="E216" s="98" t="s">
        <v>2507</v>
      </c>
      <c r="F216" s="310">
        <v>0.25</v>
      </c>
      <c r="G216" s="227">
        <v>0.2</v>
      </c>
      <c r="H216" s="300"/>
      <c r="I216" s="289"/>
      <c r="J216" s="70"/>
      <c r="K216" s="64"/>
      <c r="L216" s="395" t="s">
        <v>479</v>
      </c>
      <c r="M216" s="395" t="s">
        <v>479</v>
      </c>
      <c r="N216" s="395" t="s">
        <v>479</v>
      </c>
      <c r="O216" s="395" t="s">
        <v>479</v>
      </c>
      <c r="P216" s="395" t="s">
        <v>479</v>
      </c>
      <c r="Q216" s="395" t="s">
        <v>479</v>
      </c>
      <c r="R216" s="390"/>
      <c r="S216" s="390"/>
      <c r="T216" s="390"/>
      <c r="U216" s="390"/>
      <c r="V216" s="390"/>
    </row>
    <row r="217" spans="1:22" s="51" customFormat="1" ht="13.5">
      <c r="A217" s="61" t="str">
        <f t="shared" si="17"/>
        <v> </v>
      </c>
      <c r="B217" s="33"/>
      <c r="C217" s="187"/>
      <c r="D217" s="128"/>
      <c r="E217" s="98"/>
      <c r="F217" s="310"/>
      <c r="G217" s="227"/>
      <c r="H217" s="283"/>
      <c r="I217" s="289"/>
      <c r="J217" s="70"/>
      <c r="K217" s="64"/>
      <c r="L217" s="395" t="s">
        <v>479</v>
      </c>
      <c r="M217" s="395" t="s">
        <v>479</v>
      </c>
      <c r="N217" s="395" t="s">
        <v>479</v>
      </c>
      <c r="O217" s="395" t="s">
        <v>479</v>
      </c>
      <c r="P217" s="395" t="s">
        <v>479</v>
      </c>
      <c r="Q217" s="395" t="s">
        <v>479</v>
      </c>
      <c r="R217" s="390"/>
      <c r="S217" s="390"/>
      <c r="T217" s="390"/>
      <c r="U217" s="390"/>
      <c r="V217" s="390"/>
    </row>
    <row r="218" spans="1:22" s="51" customFormat="1" ht="13.5">
      <c r="A218" s="61" t="str">
        <f t="shared" si="17"/>
        <v> </v>
      </c>
      <c r="B218" s="33" t="s">
        <v>145</v>
      </c>
      <c r="C218" s="187" t="s">
        <v>2928</v>
      </c>
      <c r="D218" s="128" t="s">
        <v>1177</v>
      </c>
      <c r="E218" s="98" t="s">
        <v>2507</v>
      </c>
      <c r="F218" s="310">
        <v>0.18</v>
      </c>
      <c r="G218" s="227">
        <v>0.2</v>
      </c>
      <c r="H218" s="300"/>
      <c r="I218" s="289"/>
      <c r="J218" s="70"/>
      <c r="K218" s="64"/>
      <c r="L218" s="395" t="s">
        <v>479</v>
      </c>
      <c r="M218" s="395" t="s">
        <v>479</v>
      </c>
      <c r="N218" s="395" t="s">
        <v>479</v>
      </c>
      <c r="O218" s="395" t="s">
        <v>479</v>
      </c>
      <c r="P218" s="395" t="s">
        <v>479</v>
      </c>
      <c r="Q218" s="395" t="s">
        <v>479</v>
      </c>
      <c r="R218" s="390"/>
      <c r="S218" s="390"/>
      <c r="T218" s="390"/>
      <c r="U218" s="390"/>
      <c r="V218" s="390"/>
    </row>
    <row r="219" spans="1:22" s="51" customFormat="1" ht="13.5">
      <c r="A219" s="61" t="str">
        <f t="shared" si="17"/>
        <v> </v>
      </c>
      <c r="B219" s="33" t="s">
        <v>146</v>
      </c>
      <c r="C219" s="187" t="s">
        <v>2929</v>
      </c>
      <c r="D219" s="128" t="s">
        <v>1177</v>
      </c>
      <c r="E219" s="98" t="s">
        <v>2507</v>
      </c>
      <c r="F219" s="310">
        <v>0.2</v>
      </c>
      <c r="G219" s="227">
        <v>0.2</v>
      </c>
      <c r="H219" s="283"/>
      <c r="I219" s="289"/>
      <c r="J219" s="70"/>
      <c r="K219" s="64"/>
      <c r="L219" s="395" t="s">
        <v>479</v>
      </c>
      <c r="M219" s="395" t="s">
        <v>479</v>
      </c>
      <c r="N219" s="395" t="s">
        <v>479</v>
      </c>
      <c r="O219" s="395" t="s">
        <v>479</v>
      </c>
      <c r="P219" s="395" t="s">
        <v>479</v>
      </c>
      <c r="Q219" s="395" t="s">
        <v>479</v>
      </c>
      <c r="R219" s="390"/>
      <c r="S219" s="390"/>
      <c r="T219" s="390"/>
      <c r="U219" s="390"/>
      <c r="V219" s="390"/>
    </row>
    <row r="220" spans="1:22" s="51" customFormat="1" ht="13.5">
      <c r="A220" s="61" t="str">
        <f t="shared" si="17"/>
        <v> </v>
      </c>
      <c r="B220" s="33" t="s">
        <v>147</v>
      </c>
      <c r="C220" s="187" t="s">
        <v>1523</v>
      </c>
      <c r="D220" s="128" t="s">
        <v>1177</v>
      </c>
      <c r="E220" s="98" t="s">
        <v>2507</v>
      </c>
      <c r="F220" s="310">
        <v>0.15</v>
      </c>
      <c r="G220" s="227">
        <v>0.2</v>
      </c>
      <c r="H220" s="283"/>
      <c r="I220" s="289"/>
      <c r="J220" s="70"/>
      <c r="K220" s="64"/>
      <c r="L220" s="395" t="s">
        <v>479</v>
      </c>
      <c r="M220" s="395" t="s">
        <v>479</v>
      </c>
      <c r="N220" s="395" t="s">
        <v>479</v>
      </c>
      <c r="O220" s="395" t="s">
        <v>479</v>
      </c>
      <c r="P220" s="395" t="s">
        <v>479</v>
      </c>
      <c r="Q220" s="395" t="s">
        <v>479</v>
      </c>
      <c r="R220" s="390"/>
      <c r="S220" s="390"/>
      <c r="T220" s="390"/>
      <c r="U220" s="390"/>
      <c r="V220" s="390"/>
    </row>
    <row r="221" spans="1:22" s="51" customFormat="1" ht="13.5">
      <c r="A221" s="61" t="str">
        <f t="shared" si="17"/>
        <v> </v>
      </c>
      <c r="B221" s="33" t="s">
        <v>148</v>
      </c>
      <c r="C221" s="187" t="s">
        <v>1524</v>
      </c>
      <c r="D221" s="128" t="s">
        <v>1177</v>
      </c>
      <c r="E221" s="98" t="s">
        <v>2507</v>
      </c>
      <c r="F221" s="310">
        <v>0.18</v>
      </c>
      <c r="G221" s="227">
        <v>0.2</v>
      </c>
      <c r="H221" s="283"/>
      <c r="I221" s="289"/>
      <c r="J221" s="70"/>
      <c r="K221" s="64"/>
      <c r="L221" s="395" t="s">
        <v>479</v>
      </c>
      <c r="M221" s="395" t="s">
        <v>479</v>
      </c>
      <c r="N221" s="395" t="s">
        <v>479</v>
      </c>
      <c r="O221" s="395" t="s">
        <v>479</v>
      </c>
      <c r="P221" s="395" t="s">
        <v>479</v>
      </c>
      <c r="Q221" s="395" t="s">
        <v>479</v>
      </c>
      <c r="R221" s="390"/>
      <c r="S221" s="390"/>
      <c r="T221" s="390"/>
      <c r="U221" s="390"/>
      <c r="V221" s="390"/>
    </row>
    <row r="222" spans="1:22" s="51" customFormat="1" ht="13.5">
      <c r="A222" s="61" t="str">
        <f t="shared" si="17"/>
        <v> </v>
      </c>
      <c r="B222" s="33" t="s">
        <v>149</v>
      </c>
      <c r="C222" s="187" t="s">
        <v>1525</v>
      </c>
      <c r="D222" s="128" t="s">
        <v>1177</v>
      </c>
      <c r="E222" s="98" t="s">
        <v>2507</v>
      </c>
      <c r="F222" s="310">
        <v>0.15</v>
      </c>
      <c r="G222" s="227">
        <v>0.2</v>
      </c>
      <c r="H222" s="283"/>
      <c r="I222" s="289"/>
      <c r="J222" s="70"/>
      <c r="K222" s="64"/>
      <c r="L222" s="395" t="s">
        <v>479</v>
      </c>
      <c r="M222" s="395" t="s">
        <v>479</v>
      </c>
      <c r="N222" s="395" t="s">
        <v>479</v>
      </c>
      <c r="O222" s="395" t="s">
        <v>479</v>
      </c>
      <c r="P222" s="395" t="s">
        <v>479</v>
      </c>
      <c r="Q222" s="395" t="s">
        <v>479</v>
      </c>
      <c r="R222" s="390"/>
      <c r="S222" s="390"/>
      <c r="T222" s="390"/>
      <c r="U222" s="390"/>
      <c r="V222" s="390"/>
    </row>
    <row r="223" spans="1:22" s="51" customFormat="1" ht="13.5">
      <c r="A223" s="61" t="str">
        <f t="shared" si="17"/>
        <v> </v>
      </c>
      <c r="B223" s="33" t="s">
        <v>150</v>
      </c>
      <c r="C223" s="187" t="s">
        <v>1526</v>
      </c>
      <c r="D223" s="128" t="s">
        <v>1177</v>
      </c>
      <c r="E223" s="98" t="s">
        <v>2507</v>
      </c>
      <c r="F223" s="310">
        <v>0.18</v>
      </c>
      <c r="G223" s="227">
        <v>0.2</v>
      </c>
      <c r="H223" s="283"/>
      <c r="I223" s="289"/>
      <c r="J223" s="70"/>
      <c r="K223" s="64"/>
      <c r="L223" s="395" t="s">
        <v>479</v>
      </c>
      <c r="M223" s="395" t="s">
        <v>479</v>
      </c>
      <c r="N223" s="395" t="s">
        <v>479</v>
      </c>
      <c r="O223" s="395" t="s">
        <v>479</v>
      </c>
      <c r="P223" s="395" t="s">
        <v>479</v>
      </c>
      <c r="Q223" s="395" t="s">
        <v>479</v>
      </c>
      <c r="R223" s="390"/>
      <c r="S223" s="390"/>
      <c r="T223" s="390"/>
      <c r="U223" s="390"/>
      <c r="V223" s="390"/>
    </row>
    <row r="224" spans="1:22" s="51" customFormat="1" ht="13.5">
      <c r="A224" s="61" t="str">
        <f t="shared" si="17"/>
        <v> </v>
      </c>
      <c r="B224" s="33" t="s">
        <v>151</v>
      </c>
      <c r="C224" s="187" t="s">
        <v>1527</v>
      </c>
      <c r="D224" s="128" t="s">
        <v>1177</v>
      </c>
      <c r="E224" s="98" t="s">
        <v>2507</v>
      </c>
      <c r="F224" s="310">
        <v>0.15</v>
      </c>
      <c r="G224" s="227">
        <v>0.2</v>
      </c>
      <c r="H224" s="283"/>
      <c r="I224" s="289"/>
      <c r="J224" s="70"/>
      <c r="K224" s="64"/>
      <c r="L224" s="395" t="s">
        <v>479</v>
      </c>
      <c r="M224" s="395" t="s">
        <v>479</v>
      </c>
      <c r="N224" s="395" t="s">
        <v>479</v>
      </c>
      <c r="O224" s="395" t="s">
        <v>479</v>
      </c>
      <c r="P224" s="395" t="s">
        <v>479</v>
      </c>
      <c r="Q224" s="395" t="s">
        <v>479</v>
      </c>
      <c r="R224" s="390"/>
      <c r="S224" s="390"/>
      <c r="T224" s="390"/>
      <c r="U224" s="390"/>
      <c r="V224" s="390"/>
    </row>
    <row r="225" spans="1:22" s="51" customFormat="1" ht="13.5">
      <c r="A225" s="61" t="str">
        <f t="shared" si="17"/>
        <v> </v>
      </c>
      <c r="B225" s="33" t="s">
        <v>152</v>
      </c>
      <c r="C225" s="187" t="s">
        <v>1847</v>
      </c>
      <c r="D225" s="128" t="s">
        <v>1177</v>
      </c>
      <c r="E225" s="98" t="s">
        <v>2507</v>
      </c>
      <c r="F225" s="310">
        <v>0.18</v>
      </c>
      <c r="G225" s="227">
        <v>0.2</v>
      </c>
      <c r="H225" s="283"/>
      <c r="I225" s="289"/>
      <c r="J225" s="70"/>
      <c r="K225" s="64"/>
      <c r="L225" s="395" t="s">
        <v>479</v>
      </c>
      <c r="M225" s="395" t="s">
        <v>479</v>
      </c>
      <c r="N225" s="395" t="s">
        <v>479</v>
      </c>
      <c r="O225" s="395" t="s">
        <v>479</v>
      </c>
      <c r="P225" s="395" t="s">
        <v>479</v>
      </c>
      <c r="Q225" s="395" t="s">
        <v>479</v>
      </c>
      <c r="R225" s="390"/>
      <c r="S225" s="390"/>
      <c r="T225" s="390"/>
      <c r="U225" s="390"/>
      <c r="V225" s="390"/>
    </row>
    <row r="226" spans="1:22" s="51" customFormat="1" ht="13.5">
      <c r="A226" s="61" t="str">
        <f t="shared" si="17"/>
        <v> </v>
      </c>
      <c r="B226" s="33"/>
      <c r="C226" s="187"/>
      <c r="D226" s="128"/>
      <c r="E226" s="98"/>
      <c r="F226" s="294"/>
      <c r="G226" s="227"/>
      <c r="H226" s="283"/>
      <c r="I226" s="289"/>
      <c r="J226" s="70"/>
      <c r="K226" s="64"/>
      <c r="L226" s="395" t="s">
        <v>479</v>
      </c>
      <c r="M226" s="395" t="s">
        <v>479</v>
      </c>
      <c r="N226" s="395" t="s">
        <v>479</v>
      </c>
      <c r="O226" s="395" t="s">
        <v>479</v>
      </c>
      <c r="P226" s="395" t="s">
        <v>479</v>
      </c>
      <c r="Q226" s="395" t="s">
        <v>479</v>
      </c>
      <c r="R226" s="390"/>
      <c r="S226" s="390"/>
      <c r="T226" s="390"/>
      <c r="U226" s="390"/>
      <c r="V226" s="390"/>
    </row>
    <row r="227" spans="1:22" s="51" customFormat="1" ht="13.5">
      <c r="A227" s="61" t="str">
        <f t="shared" si="17"/>
        <v> </v>
      </c>
      <c r="B227" s="33"/>
      <c r="C227" s="217" t="s">
        <v>1112</v>
      </c>
      <c r="D227" s="128"/>
      <c r="E227" s="98"/>
      <c r="F227" s="294"/>
      <c r="G227" s="227"/>
      <c r="H227" s="283"/>
      <c r="I227" s="289"/>
      <c r="J227" s="70"/>
      <c r="K227" s="64"/>
      <c r="L227" s="395" t="s">
        <v>479</v>
      </c>
      <c r="M227" s="395" t="s">
        <v>479</v>
      </c>
      <c r="N227" s="395" t="s">
        <v>479</v>
      </c>
      <c r="O227" s="395" t="s">
        <v>479</v>
      </c>
      <c r="P227" s="395" t="s">
        <v>479</v>
      </c>
      <c r="Q227" s="395" t="s">
        <v>479</v>
      </c>
      <c r="R227" s="390"/>
      <c r="S227" s="390"/>
      <c r="T227" s="390"/>
      <c r="U227" s="390"/>
      <c r="V227" s="390"/>
    </row>
    <row r="228" spans="1:22" s="51" customFormat="1" ht="13.5">
      <c r="A228" s="61" t="str">
        <f t="shared" si="17"/>
        <v> </v>
      </c>
      <c r="B228" s="33" t="s">
        <v>153</v>
      </c>
      <c r="C228" s="187" t="s">
        <v>1848</v>
      </c>
      <c r="D228" s="128" t="s">
        <v>249</v>
      </c>
      <c r="E228" s="98" t="s">
        <v>1766</v>
      </c>
      <c r="F228" s="294">
        <v>2100</v>
      </c>
      <c r="G228" s="227">
        <v>0.15</v>
      </c>
      <c r="H228" s="283">
        <f aca="true" t="shared" si="19" ref="H228:H233">F228*(1-G228)</f>
        <v>1785</v>
      </c>
      <c r="I228" s="289">
        <f>IF(H228=0," ",H228/Currency!$C$11)</f>
        <v>1836.041966673524</v>
      </c>
      <c r="J228" s="70">
        <f>IF(H228=0," ",$H228*VLOOKUP($J$6,Currency!$A$3:$G$8,7,0))</f>
        <v>1173.8787320794424</v>
      </c>
      <c r="K228" s="64"/>
      <c r="L228" s="395" t="s">
        <v>479</v>
      </c>
      <c r="M228" s="395" t="s">
        <v>479</v>
      </c>
      <c r="N228" s="395" t="s">
        <v>479</v>
      </c>
      <c r="O228" s="395" t="s">
        <v>479</v>
      </c>
      <c r="P228" s="395" t="s">
        <v>479</v>
      </c>
      <c r="Q228" s="395" t="s">
        <v>479</v>
      </c>
      <c r="R228" s="390"/>
      <c r="S228" s="390"/>
      <c r="T228" s="390"/>
      <c r="U228" s="390"/>
      <c r="V228" s="390"/>
    </row>
    <row r="229" spans="1:22" s="51" customFormat="1" ht="13.5">
      <c r="A229" s="61" t="str">
        <f t="shared" si="17"/>
        <v> </v>
      </c>
      <c r="B229" s="33" t="s">
        <v>2876</v>
      </c>
      <c r="C229" s="187" t="s">
        <v>1849</v>
      </c>
      <c r="D229" s="128" t="s">
        <v>249</v>
      </c>
      <c r="E229" s="98" t="s">
        <v>1766</v>
      </c>
      <c r="F229" s="294">
        <v>2100</v>
      </c>
      <c r="G229" s="227">
        <v>0.15</v>
      </c>
      <c r="H229" s="283">
        <f t="shared" si="19"/>
        <v>1785</v>
      </c>
      <c r="I229" s="289">
        <f>IF(H229=0," ",H229/Currency!$C$11)</f>
        <v>1836.041966673524</v>
      </c>
      <c r="J229" s="70">
        <f>IF(H229=0," ",$H229*VLOOKUP($J$6,Currency!$A$3:$G$8,7,0))</f>
        <v>1173.8787320794424</v>
      </c>
      <c r="K229" s="64"/>
      <c r="L229" s="395" t="s">
        <v>479</v>
      </c>
      <c r="M229" s="395" t="s">
        <v>479</v>
      </c>
      <c r="N229" s="395" t="s">
        <v>479</v>
      </c>
      <c r="O229" s="395" t="s">
        <v>479</v>
      </c>
      <c r="P229" s="395" t="s">
        <v>479</v>
      </c>
      <c r="Q229" s="395" t="s">
        <v>479</v>
      </c>
      <c r="R229" s="390"/>
      <c r="S229" s="390"/>
      <c r="T229" s="390"/>
      <c r="U229" s="390"/>
      <c r="V229" s="390"/>
    </row>
    <row r="230" spans="1:22" s="51" customFormat="1" ht="13.5">
      <c r="A230" s="61" t="str">
        <f t="shared" si="17"/>
        <v> </v>
      </c>
      <c r="B230" s="33" t="s">
        <v>2877</v>
      </c>
      <c r="C230" s="187" t="s">
        <v>2092</v>
      </c>
      <c r="D230" s="128" t="s">
        <v>249</v>
      </c>
      <c r="E230" s="98" t="s">
        <v>1766</v>
      </c>
      <c r="F230" s="294">
        <v>1500</v>
      </c>
      <c r="G230" s="227">
        <v>0.15</v>
      </c>
      <c r="H230" s="283">
        <f t="shared" si="19"/>
        <v>1275</v>
      </c>
      <c r="I230" s="289">
        <f>IF(H230=0," ",H230/Currency!$C$11)</f>
        <v>1311.4585476239458</v>
      </c>
      <c r="J230" s="70">
        <f>IF(H230=0," ",$H230*VLOOKUP($J$6,Currency!$A$3:$G$8,7,0))</f>
        <v>838.4848086281731</v>
      </c>
      <c r="K230" s="64"/>
      <c r="L230" s="395" t="s">
        <v>479</v>
      </c>
      <c r="M230" s="395" t="s">
        <v>479</v>
      </c>
      <c r="N230" s="395" t="s">
        <v>479</v>
      </c>
      <c r="O230" s="395" t="s">
        <v>479</v>
      </c>
      <c r="P230" s="395" t="s">
        <v>479</v>
      </c>
      <c r="Q230" s="395" t="s">
        <v>479</v>
      </c>
      <c r="R230" s="390"/>
      <c r="S230" s="390"/>
      <c r="T230" s="390"/>
      <c r="U230" s="390"/>
      <c r="V230" s="390"/>
    </row>
    <row r="231" spans="1:22" s="51" customFormat="1" ht="13.5">
      <c r="A231" s="61" t="str">
        <f t="shared" si="17"/>
        <v> </v>
      </c>
      <c r="B231" s="33" t="s">
        <v>2213</v>
      </c>
      <c r="C231" s="187" t="s">
        <v>2214</v>
      </c>
      <c r="D231" s="128" t="s">
        <v>249</v>
      </c>
      <c r="E231" s="98" t="s">
        <v>1766</v>
      </c>
      <c r="F231" s="294">
        <v>2305</v>
      </c>
      <c r="G231" s="227">
        <v>0.15</v>
      </c>
      <c r="H231" s="283">
        <f t="shared" si="19"/>
        <v>1959.25</v>
      </c>
      <c r="I231" s="289">
        <f>IF(H231=0," ",H231/Currency!$C$11)</f>
        <v>2015.2746348487967</v>
      </c>
      <c r="J231" s="70">
        <f>IF(H231=0," ",$H231*VLOOKUP($J$6,Currency!$A$3:$G$8,7,0))</f>
        <v>1288.4716559252927</v>
      </c>
      <c r="K231" s="64"/>
      <c r="L231" s="395" t="s">
        <v>479</v>
      </c>
      <c r="M231" s="395" t="s">
        <v>479</v>
      </c>
      <c r="N231" s="395" t="s">
        <v>479</v>
      </c>
      <c r="O231" s="395" t="s">
        <v>479</v>
      </c>
      <c r="P231" s="395" t="s">
        <v>479</v>
      </c>
      <c r="Q231" s="395" t="s">
        <v>479</v>
      </c>
      <c r="R231" s="390"/>
      <c r="S231" s="390"/>
      <c r="T231" s="390"/>
      <c r="U231" s="390"/>
      <c r="V231" s="390"/>
    </row>
    <row r="232" spans="1:22" s="51" customFormat="1" ht="13.5">
      <c r="A232" s="61" t="str">
        <f t="shared" si="17"/>
        <v> </v>
      </c>
      <c r="B232" s="33" t="s">
        <v>2215</v>
      </c>
      <c r="C232" s="187" t="s">
        <v>2216</v>
      </c>
      <c r="D232" s="128" t="s">
        <v>249</v>
      </c>
      <c r="E232" s="98" t="s">
        <v>1766</v>
      </c>
      <c r="F232" s="294">
        <v>1570</v>
      </c>
      <c r="G232" s="227">
        <v>0.15</v>
      </c>
      <c r="H232" s="283">
        <f t="shared" si="19"/>
        <v>1334.5</v>
      </c>
      <c r="I232" s="289">
        <f>IF(H232=0," ",H232/Currency!$C$11)</f>
        <v>1372.6599465130632</v>
      </c>
      <c r="J232" s="70">
        <f>IF(H232=0," ",$H232*VLOOKUP($J$6,Currency!$A$3:$G$8,7,0))</f>
        <v>877.6140996974879</v>
      </c>
      <c r="K232" s="64"/>
      <c r="L232" s="395" t="s">
        <v>479</v>
      </c>
      <c r="M232" s="395" t="s">
        <v>479</v>
      </c>
      <c r="N232" s="395" t="s">
        <v>479</v>
      </c>
      <c r="O232" s="395" t="s">
        <v>479</v>
      </c>
      <c r="P232" s="395" t="s">
        <v>479</v>
      </c>
      <c r="Q232" s="395" t="s">
        <v>479</v>
      </c>
      <c r="R232" s="390"/>
      <c r="S232" s="390"/>
      <c r="T232" s="390"/>
      <c r="U232" s="390"/>
      <c r="V232" s="390"/>
    </row>
    <row r="233" spans="1:22" s="51" customFormat="1" ht="13.5">
      <c r="A233" s="61" t="str">
        <f>IF(L233="X","C",IF(M233="X","C",IF(N233="X","C",IF(O233="X","C",IF(P233="X","C",IF(Q233="X","C"," "))))))</f>
        <v>C</v>
      </c>
      <c r="B233" s="33" t="s">
        <v>1698</v>
      </c>
      <c r="C233" s="187" t="s">
        <v>2184</v>
      </c>
      <c r="D233" s="128" t="s">
        <v>249</v>
      </c>
      <c r="E233" s="98" t="s">
        <v>1766</v>
      </c>
      <c r="F233" s="294">
        <v>4748</v>
      </c>
      <c r="G233" s="227">
        <v>0.15</v>
      </c>
      <c r="H233" s="283">
        <f t="shared" si="19"/>
        <v>4035.7999999999997</v>
      </c>
      <c r="I233" s="289">
        <f>IF(H233=0," ",H233/Currency!$C$11)</f>
        <v>4151.203456078996</v>
      </c>
      <c r="J233" s="70">
        <f>IF(H233=0," ",$H233*VLOOKUP($J$6,Currency!$A$3:$G$8,7,0))</f>
        <v>2654.083914244377</v>
      </c>
      <c r="K233" s="64"/>
      <c r="L233" s="65" t="s">
        <v>1573</v>
      </c>
      <c r="M233" s="395"/>
      <c r="N233" s="395"/>
      <c r="O233" s="395"/>
      <c r="P233" s="395"/>
      <c r="Q233" s="395"/>
      <c r="R233" s="390"/>
      <c r="S233" s="390"/>
      <c r="T233" s="390"/>
      <c r="U233" s="390"/>
      <c r="V233" s="390"/>
    </row>
    <row r="234" spans="1:22" s="51" customFormat="1" ht="13.5">
      <c r="A234" s="61" t="str">
        <f t="shared" si="17"/>
        <v> </v>
      </c>
      <c r="B234" s="33"/>
      <c r="C234" s="217" t="s">
        <v>588</v>
      </c>
      <c r="D234" s="128"/>
      <c r="E234" s="98"/>
      <c r="F234" s="294"/>
      <c r="G234" s="227"/>
      <c r="H234" s="300"/>
      <c r="I234" s="289"/>
      <c r="J234" s="70"/>
      <c r="K234" s="64"/>
      <c r="L234" s="395" t="s">
        <v>479</v>
      </c>
      <c r="M234" s="395" t="s">
        <v>479</v>
      </c>
      <c r="N234" s="395" t="s">
        <v>479</v>
      </c>
      <c r="O234" s="395" t="s">
        <v>479</v>
      </c>
      <c r="P234" s="395" t="s">
        <v>479</v>
      </c>
      <c r="Q234" s="395" t="s">
        <v>479</v>
      </c>
      <c r="R234" s="390"/>
      <c r="S234" s="390"/>
      <c r="T234" s="390"/>
      <c r="U234" s="390"/>
      <c r="V234" s="390"/>
    </row>
    <row r="235" spans="1:22" s="51" customFormat="1" ht="13.5">
      <c r="A235" s="61" t="str">
        <f t="shared" si="17"/>
        <v> </v>
      </c>
      <c r="B235" s="33" t="s">
        <v>2878</v>
      </c>
      <c r="C235" s="187" t="s">
        <v>2093</v>
      </c>
      <c r="D235" s="128" t="s">
        <v>2504</v>
      </c>
      <c r="E235" s="98" t="s">
        <v>378</v>
      </c>
      <c r="F235" s="294" t="s">
        <v>841</v>
      </c>
      <c r="G235" s="227">
        <v>0</v>
      </c>
      <c r="H235" s="300"/>
      <c r="I235" s="289"/>
      <c r="J235" s="70"/>
      <c r="K235" s="64"/>
      <c r="L235" s="395"/>
      <c r="M235" s="395"/>
      <c r="N235" s="395"/>
      <c r="O235" s="395"/>
      <c r="P235" s="395"/>
      <c r="Q235" s="395"/>
      <c r="R235" s="390"/>
      <c r="S235" s="390"/>
      <c r="T235" s="390"/>
      <c r="U235" s="390"/>
      <c r="V235" s="390"/>
    </row>
    <row r="236" spans="1:22" s="51" customFormat="1" ht="13.5">
      <c r="A236" s="61" t="str">
        <f t="shared" si="17"/>
        <v> </v>
      </c>
      <c r="B236" s="33" t="s">
        <v>2246</v>
      </c>
      <c r="C236" s="187" t="s">
        <v>2094</v>
      </c>
      <c r="D236" s="128" t="s">
        <v>2504</v>
      </c>
      <c r="E236" s="98" t="s">
        <v>378</v>
      </c>
      <c r="F236" s="294" t="s">
        <v>841</v>
      </c>
      <c r="G236" s="227">
        <v>0</v>
      </c>
      <c r="H236" s="300"/>
      <c r="I236" s="289"/>
      <c r="J236" s="70"/>
      <c r="K236" s="64"/>
      <c r="L236" s="395"/>
      <c r="M236" s="395"/>
      <c r="N236" s="395"/>
      <c r="O236" s="395"/>
      <c r="P236" s="395"/>
      <c r="Q236" s="395"/>
      <c r="R236" s="390"/>
      <c r="S236" s="390"/>
      <c r="T236" s="390"/>
      <c r="U236" s="390"/>
      <c r="V236" s="390"/>
    </row>
    <row r="237" spans="1:22" s="51" customFormat="1" ht="13.5">
      <c r="A237" s="61" t="str">
        <f t="shared" si="17"/>
        <v> </v>
      </c>
      <c r="B237" s="33" t="s">
        <v>2247</v>
      </c>
      <c r="C237" s="187" t="s">
        <v>2150</v>
      </c>
      <c r="D237" s="128" t="s">
        <v>2504</v>
      </c>
      <c r="E237" s="98" t="s">
        <v>378</v>
      </c>
      <c r="F237" s="294" t="s">
        <v>841</v>
      </c>
      <c r="G237" s="227">
        <v>0</v>
      </c>
      <c r="H237" s="300"/>
      <c r="I237" s="289"/>
      <c r="J237" s="70"/>
      <c r="K237" s="64"/>
      <c r="L237" s="395"/>
      <c r="M237" s="395"/>
      <c r="N237" s="395"/>
      <c r="O237" s="395"/>
      <c r="P237" s="395"/>
      <c r="Q237" s="395"/>
      <c r="R237" s="390"/>
      <c r="S237" s="390"/>
      <c r="T237" s="390"/>
      <c r="U237" s="390"/>
      <c r="V237" s="390"/>
    </row>
    <row r="238" spans="1:22" s="51" customFormat="1" ht="13.5">
      <c r="A238" s="61" t="str">
        <f t="shared" si="17"/>
        <v> </v>
      </c>
      <c r="B238" s="33" t="s">
        <v>2248</v>
      </c>
      <c r="C238" s="187" t="s">
        <v>2095</v>
      </c>
      <c r="D238" s="128" t="s">
        <v>249</v>
      </c>
      <c r="E238" s="98" t="s">
        <v>378</v>
      </c>
      <c r="F238" s="310">
        <v>0.3</v>
      </c>
      <c r="G238" s="227">
        <v>0.15</v>
      </c>
      <c r="H238" s="300"/>
      <c r="I238" s="289"/>
      <c r="J238" s="70"/>
      <c r="K238" s="64"/>
      <c r="L238" s="395" t="s">
        <v>479</v>
      </c>
      <c r="M238" s="395" t="s">
        <v>479</v>
      </c>
      <c r="N238" s="395" t="s">
        <v>479</v>
      </c>
      <c r="O238" s="395" t="s">
        <v>479</v>
      </c>
      <c r="P238" s="395" t="s">
        <v>479</v>
      </c>
      <c r="Q238" s="395" t="s">
        <v>479</v>
      </c>
      <c r="R238" s="390"/>
      <c r="S238" s="390"/>
      <c r="T238" s="390"/>
      <c r="U238" s="390"/>
      <c r="V238" s="390"/>
    </row>
    <row r="239" spans="1:22" s="51" customFormat="1" ht="13.5">
      <c r="A239" s="61" t="str">
        <f t="shared" si="17"/>
        <v> </v>
      </c>
      <c r="B239" s="33" t="s">
        <v>6</v>
      </c>
      <c r="C239" s="187" t="s">
        <v>2096</v>
      </c>
      <c r="D239" s="128" t="s">
        <v>249</v>
      </c>
      <c r="E239" s="98" t="s">
        <v>378</v>
      </c>
      <c r="F239" s="310">
        <v>0.08</v>
      </c>
      <c r="G239" s="227">
        <v>0.15</v>
      </c>
      <c r="H239" s="300"/>
      <c r="I239" s="289"/>
      <c r="J239" s="70"/>
      <c r="K239" s="64"/>
      <c r="L239" s="395" t="s">
        <v>479</v>
      </c>
      <c r="M239" s="395" t="s">
        <v>479</v>
      </c>
      <c r="N239" s="395" t="s">
        <v>479</v>
      </c>
      <c r="O239" s="395" t="s">
        <v>479</v>
      </c>
      <c r="P239" s="395" t="s">
        <v>479</v>
      </c>
      <c r="Q239" s="395" t="s">
        <v>479</v>
      </c>
      <c r="R239" s="390"/>
      <c r="S239" s="390"/>
      <c r="T239" s="390"/>
      <c r="U239" s="390"/>
      <c r="V239" s="390"/>
    </row>
    <row r="240" spans="1:22" s="51" customFormat="1" ht="13.5">
      <c r="A240" s="61" t="str">
        <f t="shared" si="17"/>
        <v> </v>
      </c>
      <c r="B240" s="33" t="s">
        <v>2179</v>
      </c>
      <c r="C240" s="187" t="s">
        <v>2097</v>
      </c>
      <c r="D240" s="128" t="s">
        <v>249</v>
      </c>
      <c r="E240" s="98" t="s">
        <v>378</v>
      </c>
      <c r="F240" s="310">
        <v>0.1</v>
      </c>
      <c r="G240" s="227">
        <v>0.15</v>
      </c>
      <c r="H240" s="300"/>
      <c r="I240" s="289"/>
      <c r="J240" s="70"/>
      <c r="K240" s="64"/>
      <c r="L240" s="395" t="s">
        <v>479</v>
      </c>
      <c r="M240" s="395" t="s">
        <v>479</v>
      </c>
      <c r="N240" s="395" t="s">
        <v>479</v>
      </c>
      <c r="O240" s="395" t="s">
        <v>479</v>
      </c>
      <c r="P240" s="395" t="s">
        <v>479</v>
      </c>
      <c r="Q240" s="395" t="s">
        <v>479</v>
      </c>
      <c r="R240" s="390"/>
      <c r="S240" s="390"/>
      <c r="T240" s="390"/>
      <c r="U240" s="390"/>
      <c r="V240" s="390"/>
    </row>
    <row r="241" spans="1:22" s="51" customFormat="1" ht="13.5">
      <c r="A241" s="61" t="str">
        <f t="shared" si="17"/>
        <v> </v>
      </c>
      <c r="B241" s="33" t="s">
        <v>1510</v>
      </c>
      <c r="C241" s="187" t="s">
        <v>2098</v>
      </c>
      <c r="D241" s="128" t="s">
        <v>249</v>
      </c>
      <c r="E241" s="98" t="s">
        <v>378</v>
      </c>
      <c r="F241" s="391">
        <v>180</v>
      </c>
      <c r="G241" s="227">
        <v>0.15</v>
      </c>
      <c r="H241" s="283">
        <f aca="true" t="shared" si="20" ref="H241:H248">F241*(1-G241)</f>
        <v>153</v>
      </c>
      <c r="I241" s="289">
        <f>IF(H241=0," ",H241/Currency!$C$11)</f>
        <v>157.3750257148735</v>
      </c>
      <c r="J241" s="70">
        <f>IF(H241=0," ",$H241*VLOOKUP($J$6,Currency!$A$3:$G$8,7,0))</f>
        <v>100.61817703538077</v>
      </c>
      <c r="K241" s="64"/>
      <c r="L241" s="395" t="s">
        <v>479</v>
      </c>
      <c r="M241" s="395" t="s">
        <v>479</v>
      </c>
      <c r="N241" s="395" t="s">
        <v>479</v>
      </c>
      <c r="O241" s="395" t="s">
        <v>479</v>
      </c>
      <c r="P241" s="395" t="s">
        <v>479</v>
      </c>
      <c r="Q241" s="395" t="s">
        <v>479</v>
      </c>
      <c r="R241" s="390"/>
      <c r="S241" s="390"/>
      <c r="T241" s="390"/>
      <c r="U241" s="390"/>
      <c r="V241" s="390"/>
    </row>
    <row r="242" spans="1:22" s="51" customFormat="1" ht="13.5">
      <c r="A242" s="61" t="str">
        <f t="shared" si="17"/>
        <v> </v>
      </c>
      <c r="B242" s="33" t="s">
        <v>1511</v>
      </c>
      <c r="C242" s="187" t="s">
        <v>2099</v>
      </c>
      <c r="D242" s="128" t="s">
        <v>249</v>
      </c>
      <c r="E242" s="98" t="s">
        <v>378</v>
      </c>
      <c r="F242" s="294">
        <v>1300</v>
      </c>
      <c r="G242" s="227">
        <v>0.15</v>
      </c>
      <c r="H242" s="283">
        <f t="shared" si="20"/>
        <v>1105</v>
      </c>
      <c r="I242" s="289">
        <f>IF(H242=0," ",H242/Currency!$C$11)</f>
        <v>1136.5974079407529</v>
      </c>
      <c r="J242" s="70">
        <f>IF(H242=0," ",$H242*VLOOKUP($J$6,Currency!$A$3:$G$8,7,0))</f>
        <v>726.6868341444167</v>
      </c>
      <c r="K242" s="64"/>
      <c r="L242" s="395" t="s">
        <v>479</v>
      </c>
      <c r="M242" s="395" t="s">
        <v>479</v>
      </c>
      <c r="N242" s="395" t="s">
        <v>479</v>
      </c>
      <c r="O242" s="395" t="s">
        <v>479</v>
      </c>
      <c r="P242" s="395" t="s">
        <v>479</v>
      </c>
      <c r="Q242" s="395" t="s">
        <v>479</v>
      </c>
      <c r="R242" s="390"/>
      <c r="S242" s="390"/>
      <c r="T242" s="390"/>
      <c r="U242" s="390"/>
      <c r="V242" s="390"/>
    </row>
    <row r="243" spans="1:22" s="51" customFormat="1" ht="13.5">
      <c r="A243" s="61" t="str">
        <f t="shared" si="17"/>
        <v> </v>
      </c>
      <c r="B243" s="33" t="s">
        <v>1512</v>
      </c>
      <c r="C243" s="187" t="s">
        <v>2100</v>
      </c>
      <c r="D243" s="128" t="s">
        <v>249</v>
      </c>
      <c r="E243" s="98" t="s">
        <v>378</v>
      </c>
      <c r="F243" s="294">
        <v>190</v>
      </c>
      <c r="G243" s="227">
        <v>0.15</v>
      </c>
      <c r="H243" s="283">
        <f t="shared" si="20"/>
        <v>161.5</v>
      </c>
      <c r="I243" s="289">
        <f>IF(H243=0," ",H243/Currency!$C$11)</f>
        <v>166.11808269903312</v>
      </c>
      <c r="J243" s="70">
        <f>IF(H243=0," ",$H243*VLOOKUP($J$6,Currency!$A$3:$G$8,7,0))</f>
        <v>106.20807575956859</v>
      </c>
      <c r="K243" s="64"/>
      <c r="L243" s="395" t="s">
        <v>479</v>
      </c>
      <c r="M243" s="395" t="s">
        <v>479</v>
      </c>
      <c r="N243" s="395" t="s">
        <v>479</v>
      </c>
      <c r="O243" s="395" t="s">
        <v>479</v>
      </c>
      <c r="P243" s="395" t="s">
        <v>479</v>
      </c>
      <c r="Q243" s="395" t="s">
        <v>479</v>
      </c>
      <c r="R243" s="390"/>
      <c r="S243" s="390"/>
      <c r="T243" s="390"/>
      <c r="U243" s="390"/>
      <c r="V243" s="390"/>
    </row>
    <row r="244" spans="1:22" s="51" customFormat="1" ht="13.5">
      <c r="A244" s="61" t="str">
        <f t="shared" si="17"/>
        <v> </v>
      </c>
      <c r="B244" s="33" t="s">
        <v>1513</v>
      </c>
      <c r="C244" s="187" t="s">
        <v>981</v>
      </c>
      <c r="D244" s="128" t="s">
        <v>249</v>
      </c>
      <c r="E244" s="98" t="s">
        <v>378</v>
      </c>
      <c r="F244" s="294">
        <v>1400</v>
      </c>
      <c r="G244" s="227">
        <v>0.15</v>
      </c>
      <c r="H244" s="283">
        <f t="shared" si="20"/>
        <v>1190</v>
      </c>
      <c r="I244" s="289">
        <f>IF(H244=0," ",H244/Currency!$C$11)</f>
        <v>1224.0279777823494</v>
      </c>
      <c r="J244" s="70">
        <f>IF(H244=0," ",$H244*VLOOKUP($J$6,Currency!$A$3:$G$8,7,0))</f>
        <v>782.5858213862949</v>
      </c>
      <c r="K244" s="64"/>
      <c r="L244" s="395" t="s">
        <v>479</v>
      </c>
      <c r="M244" s="395" t="s">
        <v>479</v>
      </c>
      <c r="N244" s="395" t="s">
        <v>479</v>
      </c>
      <c r="O244" s="395" t="s">
        <v>479</v>
      </c>
      <c r="P244" s="395" t="s">
        <v>479</v>
      </c>
      <c r="Q244" s="395" t="s">
        <v>479</v>
      </c>
      <c r="R244" s="390"/>
      <c r="S244" s="390"/>
      <c r="T244" s="390"/>
      <c r="U244" s="390"/>
      <c r="V244" s="390"/>
    </row>
    <row r="245" spans="1:22" s="51" customFormat="1" ht="13.5">
      <c r="A245" s="61" t="str">
        <f t="shared" si="17"/>
        <v> </v>
      </c>
      <c r="B245" s="33" t="s">
        <v>1326</v>
      </c>
      <c r="C245" s="187" t="s">
        <v>1334</v>
      </c>
      <c r="D245" s="128" t="s">
        <v>249</v>
      </c>
      <c r="E245" s="98" t="s">
        <v>378</v>
      </c>
      <c r="F245" s="294">
        <v>450</v>
      </c>
      <c r="G245" s="227">
        <v>0.15</v>
      </c>
      <c r="H245" s="283">
        <f t="shared" si="20"/>
        <v>382.5</v>
      </c>
      <c r="I245" s="289">
        <f>IF(H245=0," ",H245/Currency!$C$11)</f>
        <v>393.4375642871837</v>
      </c>
      <c r="J245" s="70">
        <f>IF(H245=0," ",$H245*VLOOKUP($J$6,Currency!$A$3:$G$8,7,0))</f>
        <v>251.54544258845192</v>
      </c>
      <c r="K245" s="64"/>
      <c r="L245" s="395" t="s">
        <v>479</v>
      </c>
      <c r="M245" s="395" t="s">
        <v>479</v>
      </c>
      <c r="N245" s="395" t="s">
        <v>479</v>
      </c>
      <c r="O245" s="395" t="s">
        <v>479</v>
      </c>
      <c r="P245" s="395" t="s">
        <v>479</v>
      </c>
      <c r="Q245" s="395" t="s">
        <v>479</v>
      </c>
      <c r="R245" s="390"/>
      <c r="S245" s="390"/>
      <c r="T245" s="390"/>
      <c r="U245" s="390"/>
      <c r="V245" s="390"/>
    </row>
    <row r="246" spans="1:22" s="51" customFormat="1" ht="13.5">
      <c r="A246" s="61" t="str">
        <f t="shared" si="17"/>
        <v> </v>
      </c>
      <c r="B246" s="33" t="s">
        <v>1327</v>
      </c>
      <c r="C246" s="187" t="s">
        <v>1335</v>
      </c>
      <c r="D246" s="128" t="s">
        <v>249</v>
      </c>
      <c r="E246" s="98" t="s">
        <v>378</v>
      </c>
      <c r="F246" s="294">
        <v>1350</v>
      </c>
      <c r="G246" s="227">
        <v>0.15</v>
      </c>
      <c r="H246" s="283">
        <f t="shared" si="20"/>
        <v>1147.5</v>
      </c>
      <c r="I246" s="289">
        <f>IF(H246=0," ",H246/Currency!$C$11)</f>
        <v>1180.312692861551</v>
      </c>
      <c r="J246" s="70">
        <f>IF(H246=0," ",$H246*VLOOKUP($J$6,Currency!$A$3:$G$8,7,0))</f>
        <v>754.6363277653558</v>
      </c>
      <c r="K246" s="64"/>
      <c r="L246" s="395" t="s">
        <v>479</v>
      </c>
      <c r="M246" s="395" t="s">
        <v>479</v>
      </c>
      <c r="N246" s="395" t="s">
        <v>479</v>
      </c>
      <c r="O246" s="395" t="s">
        <v>479</v>
      </c>
      <c r="P246" s="395" t="s">
        <v>479</v>
      </c>
      <c r="Q246" s="395" t="s">
        <v>479</v>
      </c>
      <c r="R246" s="390"/>
      <c r="S246" s="390"/>
      <c r="T246" s="390"/>
      <c r="U246" s="390"/>
      <c r="V246" s="390"/>
    </row>
    <row r="247" spans="1:22" s="51" customFormat="1" ht="13.5">
      <c r="A247" s="61" t="str">
        <f t="shared" si="17"/>
        <v> </v>
      </c>
      <c r="B247" s="33" t="s">
        <v>1328</v>
      </c>
      <c r="C247" s="187" t="s">
        <v>1336</v>
      </c>
      <c r="D247" s="128" t="s">
        <v>249</v>
      </c>
      <c r="E247" s="98" t="s">
        <v>378</v>
      </c>
      <c r="F247" s="294">
        <v>2700</v>
      </c>
      <c r="G247" s="227">
        <v>0.15</v>
      </c>
      <c r="H247" s="283">
        <f t="shared" si="20"/>
        <v>2295</v>
      </c>
      <c r="I247" s="289">
        <f>IF(H247=0," ",H247/Currency!$C$11)</f>
        <v>2360.625385723102</v>
      </c>
      <c r="J247" s="70">
        <f>IF(H247=0," ",$H247*VLOOKUP($J$6,Currency!$A$3:$G$8,7,0))</f>
        <v>1509.2726555307115</v>
      </c>
      <c r="K247" s="64"/>
      <c r="L247" s="395" t="s">
        <v>479</v>
      </c>
      <c r="M247" s="395" t="s">
        <v>479</v>
      </c>
      <c r="N247" s="395" t="s">
        <v>479</v>
      </c>
      <c r="O247" s="395" t="s">
        <v>479</v>
      </c>
      <c r="P247" s="395" t="s">
        <v>479</v>
      </c>
      <c r="Q247" s="395" t="s">
        <v>479</v>
      </c>
      <c r="R247" s="390"/>
      <c r="S247" s="390"/>
      <c r="T247" s="390"/>
      <c r="U247" s="390"/>
      <c r="V247" s="390"/>
    </row>
    <row r="248" spans="1:22" s="51" customFormat="1" ht="13.5">
      <c r="A248" s="61" t="str">
        <f t="shared" si="17"/>
        <v> </v>
      </c>
      <c r="B248" s="33" t="s">
        <v>1329</v>
      </c>
      <c r="C248" s="187" t="s">
        <v>1337</v>
      </c>
      <c r="D248" s="128" t="s">
        <v>249</v>
      </c>
      <c r="E248" s="98" t="s">
        <v>378</v>
      </c>
      <c r="F248" s="294">
        <v>4050</v>
      </c>
      <c r="G248" s="227">
        <v>0.15</v>
      </c>
      <c r="H248" s="283">
        <f t="shared" si="20"/>
        <v>3442.5</v>
      </c>
      <c r="I248" s="289">
        <f>IF(H248=0," ",H248/Currency!$C$11)</f>
        <v>3540.9380785846533</v>
      </c>
      <c r="J248" s="70">
        <f>IF(H248=0," ",$H248*VLOOKUP($J$6,Currency!$A$3:$G$8,7,0))</f>
        <v>2263.908983296067</v>
      </c>
      <c r="K248" s="64"/>
      <c r="L248" s="395" t="s">
        <v>479</v>
      </c>
      <c r="M248" s="395" t="s">
        <v>479</v>
      </c>
      <c r="N248" s="395" t="s">
        <v>479</v>
      </c>
      <c r="O248" s="395" t="s">
        <v>479</v>
      </c>
      <c r="P248" s="395" t="s">
        <v>479</v>
      </c>
      <c r="Q248" s="395" t="s">
        <v>479</v>
      </c>
      <c r="R248" s="390"/>
      <c r="S248" s="390"/>
      <c r="T248" s="390"/>
      <c r="U248" s="390"/>
      <c r="V248" s="390"/>
    </row>
    <row r="249" spans="1:22" s="51" customFormat="1" ht="13.5">
      <c r="A249" s="61" t="str">
        <f t="shared" si="17"/>
        <v> </v>
      </c>
      <c r="B249" s="33" t="s">
        <v>1330</v>
      </c>
      <c r="C249" s="187" t="s">
        <v>982</v>
      </c>
      <c r="D249" s="128" t="s">
        <v>2504</v>
      </c>
      <c r="E249" s="98" t="s">
        <v>378</v>
      </c>
      <c r="F249" s="294" t="s">
        <v>841</v>
      </c>
      <c r="G249" s="227">
        <v>0</v>
      </c>
      <c r="H249" s="300"/>
      <c r="I249" s="289"/>
      <c r="J249" s="70"/>
      <c r="K249" s="64"/>
      <c r="L249" s="395"/>
      <c r="M249" s="395"/>
      <c r="N249" s="395"/>
      <c r="O249" s="395"/>
      <c r="P249" s="395"/>
      <c r="Q249" s="395"/>
      <c r="R249" s="390"/>
      <c r="S249" s="390"/>
      <c r="T249" s="390"/>
      <c r="U249" s="390"/>
      <c r="V249" s="390"/>
    </row>
    <row r="250" spans="1:22" s="51" customFormat="1" ht="13.5">
      <c r="A250" s="61" t="str">
        <f t="shared" si="17"/>
        <v> </v>
      </c>
      <c r="B250" s="33" t="s">
        <v>1331</v>
      </c>
      <c r="C250" s="187" t="s">
        <v>1338</v>
      </c>
      <c r="D250" s="128" t="s">
        <v>249</v>
      </c>
      <c r="E250" s="98" t="s">
        <v>378</v>
      </c>
      <c r="F250" s="294">
        <v>2700</v>
      </c>
      <c r="G250" s="227">
        <v>0.15</v>
      </c>
      <c r="H250" s="283">
        <f>F250*(1-G250)</f>
        <v>2295</v>
      </c>
      <c r="I250" s="289">
        <f>IF(H250=0," ",H250/Currency!$C$11)</f>
        <v>2360.625385723102</v>
      </c>
      <c r="J250" s="70">
        <f>IF(H250=0," ",$H250*VLOOKUP($J$6,Currency!$A$3:$G$8,7,0))</f>
        <v>1509.2726555307115</v>
      </c>
      <c r="K250" s="64"/>
      <c r="L250" s="395" t="s">
        <v>479</v>
      </c>
      <c r="M250" s="395" t="s">
        <v>479</v>
      </c>
      <c r="N250" s="395" t="s">
        <v>479</v>
      </c>
      <c r="O250" s="395" t="s">
        <v>479</v>
      </c>
      <c r="P250" s="395" t="s">
        <v>479</v>
      </c>
      <c r="Q250" s="395" t="s">
        <v>479</v>
      </c>
      <c r="R250" s="390"/>
      <c r="S250" s="390"/>
      <c r="T250" s="390"/>
      <c r="U250" s="390"/>
      <c r="V250" s="390"/>
    </row>
    <row r="251" spans="1:22" s="51" customFormat="1" ht="13.5">
      <c r="A251" s="61" t="str">
        <f t="shared" si="17"/>
        <v> </v>
      </c>
      <c r="B251" s="33" t="s">
        <v>1332</v>
      </c>
      <c r="C251" s="187" t="s">
        <v>2306</v>
      </c>
      <c r="D251" s="128" t="s">
        <v>249</v>
      </c>
      <c r="E251" s="98" t="s">
        <v>378</v>
      </c>
      <c r="F251" s="294">
        <v>3375</v>
      </c>
      <c r="G251" s="227">
        <v>0.15</v>
      </c>
      <c r="H251" s="283">
        <f>F251*(1-G251)</f>
        <v>2868.75</v>
      </c>
      <c r="I251" s="289">
        <f>IF(H251=0," ",H251/Currency!$C$11)</f>
        <v>2950.781732153878</v>
      </c>
      <c r="J251" s="70">
        <f>IF(H251=0," ",$H251*VLOOKUP($J$6,Currency!$A$3:$G$8,7,0))</f>
        <v>1886.5908194133895</v>
      </c>
      <c r="K251" s="64"/>
      <c r="L251" s="395" t="s">
        <v>479</v>
      </c>
      <c r="M251" s="395" t="s">
        <v>479</v>
      </c>
      <c r="N251" s="395" t="s">
        <v>479</v>
      </c>
      <c r="O251" s="395" t="s">
        <v>479</v>
      </c>
      <c r="P251" s="395" t="s">
        <v>479</v>
      </c>
      <c r="Q251" s="395" t="s">
        <v>479</v>
      </c>
      <c r="R251" s="390"/>
      <c r="S251" s="390"/>
      <c r="T251" s="390"/>
      <c r="U251" s="390"/>
      <c r="V251" s="390"/>
    </row>
    <row r="252" spans="1:22" s="51" customFormat="1" ht="13.5">
      <c r="A252" s="61" t="str">
        <f t="shared" si="17"/>
        <v> </v>
      </c>
      <c r="B252" s="33" t="s">
        <v>1333</v>
      </c>
      <c r="C252" s="187" t="s">
        <v>2307</v>
      </c>
      <c r="D252" s="128" t="s">
        <v>249</v>
      </c>
      <c r="E252" s="98" t="s">
        <v>378</v>
      </c>
      <c r="F252" s="294">
        <v>4050</v>
      </c>
      <c r="G252" s="227">
        <v>0.15</v>
      </c>
      <c r="H252" s="283">
        <f>F252*(1-G252)</f>
        <v>3442.5</v>
      </c>
      <c r="I252" s="289">
        <f>IF(H252=0," ",H252/Currency!$C$11)</f>
        <v>3540.9380785846533</v>
      </c>
      <c r="J252" s="70">
        <f>IF(H252=0," ",$H252*VLOOKUP($J$6,Currency!$A$3:$G$8,7,0))</f>
        <v>2263.908983296067</v>
      </c>
      <c r="K252" s="64"/>
      <c r="L252" s="395" t="s">
        <v>479</v>
      </c>
      <c r="M252" s="395" t="s">
        <v>479</v>
      </c>
      <c r="N252" s="395" t="s">
        <v>479</v>
      </c>
      <c r="O252" s="395" t="s">
        <v>479</v>
      </c>
      <c r="P252" s="395" t="s">
        <v>479</v>
      </c>
      <c r="Q252" s="395" t="s">
        <v>479</v>
      </c>
      <c r="R252" s="390"/>
      <c r="S252" s="390"/>
      <c r="T252" s="390"/>
      <c r="U252" s="390"/>
      <c r="V252" s="390"/>
    </row>
    <row r="253" spans="1:22" s="51" customFormat="1" ht="13.5">
      <c r="A253" s="61" t="str">
        <f t="shared" si="17"/>
        <v> </v>
      </c>
      <c r="B253" s="33"/>
      <c r="C253" s="217" t="s">
        <v>589</v>
      </c>
      <c r="D253" s="128"/>
      <c r="E253" s="98"/>
      <c r="F253" s="294"/>
      <c r="G253" s="227"/>
      <c r="H253" s="283"/>
      <c r="I253" s="289" t="str">
        <f>IF(H253=0," ",H253/Currency!$C$11)</f>
        <v> </v>
      </c>
      <c r="J253" s="70" t="str">
        <f>IF(H253=0," ",$H253*VLOOKUP($J$6,Currency!$A$3:$G$8,7,0))</f>
        <v> </v>
      </c>
      <c r="K253" s="64"/>
      <c r="L253" s="395" t="s">
        <v>479</v>
      </c>
      <c r="M253" s="395" t="s">
        <v>479</v>
      </c>
      <c r="N253" s="395" t="s">
        <v>479</v>
      </c>
      <c r="O253" s="395" t="s">
        <v>479</v>
      </c>
      <c r="P253" s="395" t="s">
        <v>479</v>
      </c>
      <c r="Q253" s="395" t="s">
        <v>479</v>
      </c>
      <c r="R253" s="390"/>
      <c r="S253" s="390"/>
      <c r="T253" s="390"/>
      <c r="U253" s="390"/>
      <c r="V253" s="390"/>
    </row>
    <row r="254" spans="1:22" s="51" customFormat="1" ht="13.5">
      <c r="A254" s="61" t="str">
        <f t="shared" si="17"/>
        <v> </v>
      </c>
      <c r="B254" s="33" t="s">
        <v>2620</v>
      </c>
      <c r="C254" s="187" t="s">
        <v>2917</v>
      </c>
      <c r="D254" s="128" t="s">
        <v>249</v>
      </c>
      <c r="E254" s="98" t="s">
        <v>378</v>
      </c>
      <c r="F254" s="294">
        <v>200</v>
      </c>
      <c r="G254" s="227">
        <v>0.15</v>
      </c>
      <c r="H254" s="283">
        <f>F254*(1-G254)</f>
        <v>170</v>
      </c>
      <c r="I254" s="289">
        <f>IF(H254=0," ",H254/Currency!$C$11)</f>
        <v>174.86113968319276</v>
      </c>
      <c r="J254" s="70">
        <f>IF(H254=0," ",$H254*VLOOKUP($J$6,Currency!$A$3:$G$8,7,0))</f>
        <v>111.79797448375642</v>
      </c>
      <c r="K254" s="64"/>
      <c r="L254" s="395" t="s">
        <v>479</v>
      </c>
      <c r="M254" s="395" t="s">
        <v>479</v>
      </c>
      <c r="N254" s="395" t="s">
        <v>479</v>
      </c>
      <c r="O254" s="395" t="s">
        <v>479</v>
      </c>
      <c r="P254" s="395" t="s">
        <v>479</v>
      </c>
      <c r="Q254" s="395" t="s">
        <v>479</v>
      </c>
      <c r="R254" s="390"/>
      <c r="S254" s="390"/>
      <c r="T254" s="390"/>
      <c r="U254" s="390"/>
      <c r="V254" s="390"/>
    </row>
    <row r="255" spans="1:22" s="51" customFormat="1" ht="25.5">
      <c r="A255" s="61" t="str">
        <f t="shared" si="17"/>
        <v> </v>
      </c>
      <c r="B255" s="33" t="s">
        <v>2621</v>
      </c>
      <c r="C255" s="187" t="s">
        <v>43</v>
      </c>
      <c r="D255" s="128" t="s">
        <v>249</v>
      </c>
      <c r="E255" s="98" t="s">
        <v>378</v>
      </c>
      <c r="F255" s="294">
        <v>300</v>
      </c>
      <c r="G255" s="227">
        <v>0.15</v>
      </c>
      <c r="H255" s="283">
        <f>F255*(1-G255)</f>
        <v>255</v>
      </c>
      <c r="I255" s="289">
        <f>IF(H255=0," ",H255/Currency!$C$11)</f>
        <v>262.29170952478916</v>
      </c>
      <c r="J255" s="70">
        <f>IF(H255=0," ",$H255*VLOOKUP($J$6,Currency!$A$3:$G$8,7,0))</f>
        <v>167.69696172563462</v>
      </c>
      <c r="K255" s="64"/>
      <c r="L255" s="395" t="s">
        <v>479</v>
      </c>
      <c r="M255" s="395" t="s">
        <v>479</v>
      </c>
      <c r="N255" s="395" t="s">
        <v>479</v>
      </c>
      <c r="O255" s="395" t="s">
        <v>479</v>
      </c>
      <c r="P255" s="395" t="s">
        <v>479</v>
      </c>
      <c r="Q255" s="395" t="s">
        <v>479</v>
      </c>
      <c r="R255" s="390"/>
      <c r="S255" s="390"/>
      <c r="T255" s="390"/>
      <c r="U255" s="390"/>
      <c r="V255" s="390"/>
    </row>
    <row r="256" spans="1:22" s="51" customFormat="1" ht="13.5">
      <c r="A256" s="61" t="str">
        <f t="shared" si="17"/>
        <v> </v>
      </c>
      <c r="B256" s="33" t="s">
        <v>2622</v>
      </c>
      <c r="C256" s="187" t="s">
        <v>44</v>
      </c>
      <c r="D256" s="128" t="s">
        <v>249</v>
      </c>
      <c r="E256" s="98" t="s">
        <v>378</v>
      </c>
      <c r="F256" s="294">
        <v>400</v>
      </c>
      <c r="G256" s="227">
        <v>0.15</v>
      </c>
      <c r="H256" s="283">
        <f>F256*(1-G256)</f>
        <v>340</v>
      </c>
      <c r="I256" s="289">
        <f>IF(H256=0," ",H256/Currency!$C$11)</f>
        <v>349.7222793663855</v>
      </c>
      <c r="J256" s="70">
        <f>IF(H256=0," ",$H256*VLOOKUP($J$6,Currency!$A$3:$G$8,7,0))</f>
        <v>223.59594896751284</v>
      </c>
      <c r="K256" s="64"/>
      <c r="L256" s="395" t="s">
        <v>479</v>
      </c>
      <c r="M256" s="395" t="s">
        <v>479</v>
      </c>
      <c r="N256" s="395" t="s">
        <v>479</v>
      </c>
      <c r="O256" s="395" t="s">
        <v>479</v>
      </c>
      <c r="P256" s="395" t="s">
        <v>479</v>
      </c>
      <c r="Q256" s="395" t="s">
        <v>479</v>
      </c>
      <c r="R256" s="390"/>
      <c r="S256" s="390"/>
      <c r="T256" s="390"/>
      <c r="U256" s="390"/>
      <c r="V256" s="390"/>
    </row>
    <row r="257" spans="1:22" s="51" customFormat="1" ht="13.5">
      <c r="A257" s="61" t="str">
        <f t="shared" si="17"/>
        <v> </v>
      </c>
      <c r="B257" s="33"/>
      <c r="C257" s="187"/>
      <c r="D257" s="128"/>
      <c r="E257" s="98"/>
      <c r="F257" s="294"/>
      <c r="G257" s="227"/>
      <c r="H257" s="300"/>
      <c r="I257" s="289"/>
      <c r="J257" s="70"/>
      <c r="K257" s="64"/>
      <c r="L257" s="395" t="s">
        <v>479</v>
      </c>
      <c r="M257" s="395" t="s">
        <v>479</v>
      </c>
      <c r="N257" s="395" t="s">
        <v>479</v>
      </c>
      <c r="O257" s="395" t="s">
        <v>479</v>
      </c>
      <c r="P257" s="395" t="s">
        <v>479</v>
      </c>
      <c r="Q257" s="395" t="s">
        <v>479</v>
      </c>
      <c r="R257" s="390"/>
      <c r="S257" s="390"/>
      <c r="T257" s="390"/>
      <c r="U257" s="390"/>
      <c r="V257" s="390"/>
    </row>
    <row r="258" spans="1:23" ht="13.5">
      <c r="A258" s="61" t="str">
        <f t="shared" si="17"/>
        <v> </v>
      </c>
      <c r="B258" s="75" t="s">
        <v>2624</v>
      </c>
      <c r="C258" s="187" t="s">
        <v>45</v>
      </c>
      <c r="D258" s="128" t="s">
        <v>249</v>
      </c>
      <c r="E258" s="98" t="s">
        <v>378</v>
      </c>
      <c r="F258" s="294">
        <v>160</v>
      </c>
      <c r="G258" s="227">
        <v>0.15</v>
      </c>
      <c r="H258" s="283">
        <f>F258*(1-G258)</f>
        <v>136</v>
      </c>
      <c r="I258" s="289">
        <f>IF(H258=0," ",H258/Currency!$C$11)</f>
        <v>139.88891174655421</v>
      </c>
      <c r="J258" s="70">
        <f>IF(H258=0," ",$H258*VLOOKUP($J$6,Currency!$A$3:$G$8,7,0))</f>
        <v>89.43837958700513</v>
      </c>
      <c r="K258" s="64"/>
      <c r="L258" s="395" t="s">
        <v>479</v>
      </c>
      <c r="M258" s="395" t="s">
        <v>479</v>
      </c>
      <c r="N258" s="395" t="s">
        <v>479</v>
      </c>
      <c r="O258" s="395" t="s">
        <v>479</v>
      </c>
      <c r="P258" s="395" t="s">
        <v>479</v>
      </c>
      <c r="Q258" s="395" t="s">
        <v>479</v>
      </c>
      <c r="R258" s="390"/>
      <c r="S258" s="390"/>
      <c r="T258" s="390"/>
      <c r="U258" s="390"/>
      <c r="V258" s="390"/>
      <c r="W258" s="51"/>
    </row>
    <row r="259" spans="1:23" ht="13.5">
      <c r="A259" s="61" t="str">
        <f t="shared" si="17"/>
        <v> </v>
      </c>
      <c r="B259" s="75" t="s">
        <v>2623</v>
      </c>
      <c r="C259" s="187" t="s">
        <v>2748</v>
      </c>
      <c r="D259" s="128" t="s">
        <v>249</v>
      </c>
      <c r="E259" s="98" t="s">
        <v>378</v>
      </c>
      <c r="F259" s="294">
        <v>1300</v>
      </c>
      <c r="G259" s="227">
        <v>0.15</v>
      </c>
      <c r="H259" s="283">
        <f>F259*(1-G259)</f>
        <v>1105</v>
      </c>
      <c r="I259" s="289">
        <f>IF(H259=0," ",H259/Currency!$C$11)</f>
        <v>1136.5974079407529</v>
      </c>
      <c r="J259" s="70">
        <f>IF(H259=0," ",$H259*VLOOKUP($J$6,Currency!$A$3:$G$8,7,0))</f>
        <v>726.6868341444167</v>
      </c>
      <c r="K259" s="64"/>
      <c r="L259" s="395" t="s">
        <v>479</v>
      </c>
      <c r="M259" s="395" t="s">
        <v>479</v>
      </c>
      <c r="N259" s="395" t="s">
        <v>479</v>
      </c>
      <c r="O259" s="395" t="s">
        <v>479</v>
      </c>
      <c r="P259" s="395" t="s">
        <v>479</v>
      </c>
      <c r="Q259" s="395" t="s">
        <v>479</v>
      </c>
      <c r="R259" s="390"/>
      <c r="S259" s="390"/>
      <c r="T259" s="390"/>
      <c r="U259" s="390"/>
      <c r="V259" s="390"/>
      <c r="W259" s="51"/>
    </row>
    <row r="260" spans="1:23" ht="13.5">
      <c r="A260" s="61" t="str">
        <f t="shared" si="17"/>
        <v> </v>
      </c>
      <c r="B260" s="75" t="s">
        <v>2625</v>
      </c>
      <c r="C260" s="187" t="s">
        <v>2749</v>
      </c>
      <c r="D260" s="128" t="s">
        <v>249</v>
      </c>
      <c r="E260" s="98" t="s">
        <v>378</v>
      </c>
      <c r="F260" s="294">
        <v>1900</v>
      </c>
      <c r="G260" s="227">
        <v>0.15</v>
      </c>
      <c r="H260" s="283">
        <f>F260*(1-G260)</f>
        <v>1615</v>
      </c>
      <c r="I260" s="289">
        <f>IF(H260=0," ",H260/Currency!$C$11)</f>
        <v>1661.1808269903313</v>
      </c>
      <c r="J260" s="70">
        <f>IF(H260=0," ",$H260*VLOOKUP($J$6,Currency!$A$3:$G$8,7,0))</f>
        <v>1062.080757595686</v>
      </c>
      <c r="K260" s="64"/>
      <c r="L260" s="395" t="s">
        <v>479</v>
      </c>
      <c r="M260" s="395" t="s">
        <v>479</v>
      </c>
      <c r="N260" s="395" t="s">
        <v>479</v>
      </c>
      <c r="O260" s="395" t="s">
        <v>479</v>
      </c>
      <c r="P260" s="395" t="s">
        <v>479</v>
      </c>
      <c r="Q260" s="395" t="s">
        <v>479</v>
      </c>
      <c r="R260" s="390"/>
      <c r="S260" s="390"/>
      <c r="T260" s="390"/>
      <c r="U260" s="390"/>
      <c r="V260" s="390"/>
      <c r="W260" s="51"/>
    </row>
    <row r="261" spans="1:23" ht="13.5">
      <c r="A261" s="61" t="str">
        <f t="shared" si="17"/>
        <v> </v>
      </c>
      <c r="B261" s="75" t="s">
        <v>2626</v>
      </c>
      <c r="C261" s="187" t="s">
        <v>2750</v>
      </c>
      <c r="D261" s="128" t="s">
        <v>249</v>
      </c>
      <c r="E261" s="98" t="s">
        <v>378</v>
      </c>
      <c r="F261" s="294">
        <v>2600</v>
      </c>
      <c r="G261" s="227">
        <v>0.15</v>
      </c>
      <c r="H261" s="283">
        <f>F261*(1-G261)</f>
        <v>2210</v>
      </c>
      <c r="I261" s="289">
        <f>IF(H261=0," ",H261/Currency!$C$11)</f>
        <v>2273.1948158815057</v>
      </c>
      <c r="J261" s="70">
        <f>IF(H261=0," ",$H261*VLOOKUP($J$6,Currency!$A$3:$G$8,7,0))</f>
        <v>1453.3736682888334</v>
      </c>
      <c r="K261" s="64"/>
      <c r="L261" s="395" t="s">
        <v>479</v>
      </c>
      <c r="M261" s="395" t="s">
        <v>479</v>
      </c>
      <c r="N261" s="395" t="s">
        <v>479</v>
      </c>
      <c r="O261" s="395" t="s">
        <v>479</v>
      </c>
      <c r="P261" s="395" t="s">
        <v>479</v>
      </c>
      <c r="Q261" s="395" t="s">
        <v>479</v>
      </c>
      <c r="R261" s="390"/>
      <c r="S261" s="390"/>
      <c r="T261" s="390"/>
      <c r="U261" s="390"/>
      <c r="V261" s="390"/>
      <c r="W261" s="51"/>
    </row>
    <row r="262" spans="1:23" ht="13.5">
      <c r="A262" s="61" t="str">
        <f t="shared" si="17"/>
        <v> </v>
      </c>
      <c r="C262" s="187"/>
      <c r="D262" s="128"/>
      <c r="E262" s="98"/>
      <c r="F262" s="294"/>
      <c r="G262" s="227"/>
      <c r="H262" s="283"/>
      <c r="I262" s="289"/>
      <c r="J262" s="70"/>
      <c r="K262" s="64"/>
      <c r="L262" s="395" t="s">
        <v>479</v>
      </c>
      <c r="M262" s="395" t="s">
        <v>479</v>
      </c>
      <c r="N262" s="395" t="s">
        <v>479</v>
      </c>
      <c r="O262" s="395" t="s">
        <v>479</v>
      </c>
      <c r="P262" s="395" t="s">
        <v>479</v>
      </c>
      <c r="Q262" s="395" t="s">
        <v>479</v>
      </c>
      <c r="R262" s="390"/>
      <c r="S262" s="390"/>
      <c r="T262" s="390"/>
      <c r="U262" s="390"/>
      <c r="V262" s="390"/>
      <c r="W262" s="51"/>
    </row>
    <row r="263" spans="1:23" ht="13.5">
      <c r="A263" s="61" t="str">
        <f t="shared" si="17"/>
        <v> </v>
      </c>
      <c r="B263" s="75" t="s">
        <v>2627</v>
      </c>
      <c r="C263" s="187" t="s">
        <v>2751</v>
      </c>
      <c r="D263" s="128" t="s">
        <v>249</v>
      </c>
      <c r="E263" s="98" t="s">
        <v>378</v>
      </c>
      <c r="F263" s="294">
        <v>2400</v>
      </c>
      <c r="G263" s="227">
        <v>0.15</v>
      </c>
      <c r="H263" s="283">
        <f>F263*(1-G263)</f>
        <v>2040</v>
      </c>
      <c r="I263" s="289">
        <f>IF(H263=0," ",H263/Currency!$C$11)</f>
        <v>2098.3336761983132</v>
      </c>
      <c r="J263" s="70">
        <f>IF(H263=0," ",$H263*VLOOKUP($J$6,Currency!$A$3:$G$8,7,0))</f>
        <v>1341.575693805077</v>
      </c>
      <c r="K263" s="64"/>
      <c r="L263" s="395" t="s">
        <v>479</v>
      </c>
      <c r="M263" s="395" t="s">
        <v>479</v>
      </c>
      <c r="N263" s="395" t="s">
        <v>479</v>
      </c>
      <c r="O263" s="395" t="s">
        <v>479</v>
      </c>
      <c r="P263" s="395" t="s">
        <v>479</v>
      </c>
      <c r="Q263" s="395" t="s">
        <v>479</v>
      </c>
      <c r="R263" s="390"/>
      <c r="S263" s="390"/>
      <c r="T263" s="390"/>
      <c r="U263" s="390"/>
      <c r="V263" s="390"/>
      <c r="W263" s="51"/>
    </row>
    <row r="264" spans="1:23" ht="13.5">
      <c r="A264" s="61" t="str">
        <f t="shared" si="17"/>
        <v> </v>
      </c>
      <c r="B264" s="75" t="s">
        <v>2628</v>
      </c>
      <c r="C264" s="187" t="s">
        <v>2752</v>
      </c>
      <c r="D264" s="128" t="s">
        <v>249</v>
      </c>
      <c r="E264" s="98" t="s">
        <v>378</v>
      </c>
      <c r="F264" s="294">
        <v>1900</v>
      </c>
      <c r="G264" s="227">
        <v>0.15</v>
      </c>
      <c r="H264" s="283">
        <f>F264*(1-G264)</f>
        <v>1615</v>
      </c>
      <c r="I264" s="289">
        <f>IF(H264=0," ",H264/Currency!$C$11)</f>
        <v>1661.1808269903313</v>
      </c>
      <c r="J264" s="70">
        <f>IF(H264=0," ",$H264*VLOOKUP($J$6,Currency!$A$3:$G$8,7,0))</f>
        <v>1062.080757595686</v>
      </c>
      <c r="K264" s="64"/>
      <c r="L264" s="395" t="s">
        <v>479</v>
      </c>
      <c r="M264" s="395" t="s">
        <v>479</v>
      </c>
      <c r="N264" s="395" t="s">
        <v>479</v>
      </c>
      <c r="O264" s="395" t="s">
        <v>479</v>
      </c>
      <c r="P264" s="395" t="s">
        <v>479</v>
      </c>
      <c r="Q264" s="395" t="s">
        <v>479</v>
      </c>
      <c r="R264" s="390"/>
      <c r="S264" s="390"/>
      <c r="T264" s="390"/>
      <c r="U264" s="390"/>
      <c r="V264" s="390"/>
      <c r="W264" s="51"/>
    </row>
    <row r="265" spans="1:23" ht="13.5">
      <c r="A265" s="61" t="str">
        <f t="shared" si="17"/>
        <v> </v>
      </c>
      <c r="B265" s="75" t="s">
        <v>2629</v>
      </c>
      <c r="C265" s="187" t="s">
        <v>2753</v>
      </c>
      <c r="D265" s="128" t="s">
        <v>249</v>
      </c>
      <c r="E265" s="98" t="s">
        <v>378</v>
      </c>
      <c r="F265" s="294">
        <v>1800</v>
      </c>
      <c r="G265" s="227">
        <v>0.15</v>
      </c>
      <c r="H265" s="283">
        <f>F265*(1-G265)</f>
        <v>1530</v>
      </c>
      <c r="I265" s="289">
        <f>IF(H265=0," ",H265/Currency!$C$11)</f>
        <v>1573.7502571487348</v>
      </c>
      <c r="J265" s="70">
        <f>IF(H265=0," ",$H265*VLOOKUP($J$6,Currency!$A$3:$G$8,7,0))</f>
        <v>1006.1817703538077</v>
      </c>
      <c r="K265" s="64"/>
      <c r="L265" s="395" t="s">
        <v>479</v>
      </c>
      <c r="M265" s="395" t="s">
        <v>479</v>
      </c>
      <c r="N265" s="395" t="s">
        <v>479</v>
      </c>
      <c r="O265" s="395" t="s">
        <v>479</v>
      </c>
      <c r="P265" s="395" t="s">
        <v>479</v>
      </c>
      <c r="Q265" s="395" t="s">
        <v>479</v>
      </c>
      <c r="R265" s="390"/>
      <c r="S265" s="390"/>
      <c r="T265" s="390"/>
      <c r="U265" s="390"/>
      <c r="V265" s="390"/>
      <c r="W265" s="51"/>
    </row>
    <row r="266" spans="1:23" ht="13.5">
      <c r="A266" s="61" t="str">
        <f t="shared" si="17"/>
        <v> </v>
      </c>
      <c r="C266" s="187"/>
      <c r="D266" s="128"/>
      <c r="E266" s="98"/>
      <c r="F266" s="294"/>
      <c r="G266" s="227"/>
      <c r="H266" s="283"/>
      <c r="I266" s="289" t="str">
        <f>IF(H266=0," ",H266/Currency!$C$11)</f>
        <v> </v>
      </c>
      <c r="J266" s="70" t="str">
        <f>IF(H266=0," ",$H266*VLOOKUP($J$6,Currency!$A$3:$G$8,7,0))</f>
        <v> </v>
      </c>
      <c r="K266" s="64"/>
      <c r="L266" s="395" t="s">
        <v>479</v>
      </c>
      <c r="M266" s="395" t="s">
        <v>479</v>
      </c>
      <c r="N266" s="395" t="s">
        <v>479</v>
      </c>
      <c r="O266" s="395" t="s">
        <v>479</v>
      </c>
      <c r="P266" s="395" t="s">
        <v>479</v>
      </c>
      <c r="Q266" s="395" t="s">
        <v>479</v>
      </c>
      <c r="R266" s="390"/>
      <c r="S266" s="390"/>
      <c r="T266" s="390"/>
      <c r="U266" s="390"/>
      <c r="V266" s="390"/>
      <c r="W266" s="51"/>
    </row>
    <row r="267" spans="1:23" ht="13.5">
      <c r="A267" s="61" t="str">
        <f t="shared" si="17"/>
        <v> </v>
      </c>
      <c r="B267" s="75" t="s">
        <v>737</v>
      </c>
      <c r="C267" s="187" t="s">
        <v>2207</v>
      </c>
      <c r="D267" s="128" t="s">
        <v>249</v>
      </c>
      <c r="E267" s="98" t="s">
        <v>378</v>
      </c>
      <c r="F267" s="294">
        <v>1900</v>
      </c>
      <c r="G267" s="227">
        <v>0.15</v>
      </c>
      <c r="H267" s="283">
        <f>F267*(1-G267)</f>
        <v>1615</v>
      </c>
      <c r="I267" s="289">
        <f>IF(H267=0," ",H267/Currency!$C$11)</f>
        <v>1661.1808269903313</v>
      </c>
      <c r="J267" s="70">
        <f>IF(H267=0," ",$H267*VLOOKUP($J$6,Currency!$A$3:$G$8,7,0))</f>
        <v>1062.080757595686</v>
      </c>
      <c r="K267" s="64"/>
      <c r="L267" s="395" t="s">
        <v>479</v>
      </c>
      <c r="M267" s="395" t="s">
        <v>479</v>
      </c>
      <c r="N267" s="395" t="s">
        <v>479</v>
      </c>
      <c r="O267" s="395" t="s">
        <v>479</v>
      </c>
      <c r="P267" s="395" t="s">
        <v>479</v>
      </c>
      <c r="Q267" s="395" t="s">
        <v>479</v>
      </c>
      <c r="R267" s="390"/>
      <c r="S267" s="390"/>
      <c r="T267" s="390"/>
      <c r="U267" s="390"/>
      <c r="V267" s="390"/>
      <c r="W267" s="51"/>
    </row>
    <row r="268" spans="1:23" ht="13.5">
      <c r="A268" s="61" t="str">
        <f t="shared" si="17"/>
        <v> </v>
      </c>
      <c r="B268" s="75" t="s">
        <v>2630</v>
      </c>
      <c r="C268" s="187" t="s">
        <v>2208</v>
      </c>
      <c r="D268" s="128" t="s">
        <v>249</v>
      </c>
      <c r="E268" s="98" t="s">
        <v>378</v>
      </c>
      <c r="F268" s="294">
        <v>1900</v>
      </c>
      <c r="G268" s="227">
        <v>0.15</v>
      </c>
      <c r="H268" s="283">
        <f>F268*(1-G268)</f>
        <v>1615</v>
      </c>
      <c r="I268" s="289">
        <f>IF(H268=0," ",H268/Currency!$C$11)</f>
        <v>1661.1808269903313</v>
      </c>
      <c r="J268" s="70">
        <f>IF(H268=0," ",$H268*VLOOKUP($J$6,Currency!$A$3:$G$8,7,0))</f>
        <v>1062.080757595686</v>
      </c>
      <c r="K268" s="64"/>
      <c r="L268" s="395" t="s">
        <v>479</v>
      </c>
      <c r="M268" s="395" t="s">
        <v>479</v>
      </c>
      <c r="N268" s="395" t="s">
        <v>479</v>
      </c>
      <c r="O268" s="395" t="s">
        <v>479</v>
      </c>
      <c r="P268" s="395" t="s">
        <v>479</v>
      </c>
      <c r="Q268" s="395" t="s">
        <v>479</v>
      </c>
      <c r="R268" s="390"/>
      <c r="S268" s="390"/>
      <c r="T268" s="390"/>
      <c r="U268" s="390"/>
      <c r="V268" s="390"/>
      <c r="W268" s="51"/>
    </row>
    <row r="269" spans="1:23" ht="13.5">
      <c r="A269" s="61" t="str">
        <f t="shared" si="17"/>
        <v> </v>
      </c>
      <c r="B269" s="75" t="s">
        <v>2556</v>
      </c>
      <c r="C269" s="187" t="s">
        <v>2205</v>
      </c>
      <c r="D269" s="128" t="s">
        <v>249</v>
      </c>
      <c r="E269" s="98" t="s">
        <v>378</v>
      </c>
      <c r="F269" s="294">
        <v>2400</v>
      </c>
      <c r="G269" s="227">
        <v>0.15</v>
      </c>
      <c r="H269" s="283">
        <f>F269*(1-G269)</f>
        <v>2040</v>
      </c>
      <c r="I269" s="289">
        <f>IF(H269=0," ",H269/Currency!$C$11)</f>
        <v>2098.3336761983132</v>
      </c>
      <c r="J269" s="70">
        <f>IF(H269=0," ",$H269*VLOOKUP($J$6,Currency!$A$3:$G$8,7,0))</f>
        <v>1341.575693805077</v>
      </c>
      <c r="K269" s="64"/>
      <c r="L269" s="395" t="s">
        <v>479</v>
      </c>
      <c r="M269" s="395" t="s">
        <v>479</v>
      </c>
      <c r="N269" s="395" t="s">
        <v>479</v>
      </c>
      <c r="O269" s="395" t="s">
        <v>479</v>
      </c>
      <c r="P269" s="395" t="s">
        <v>479</v>
      </c>
      <c r="Q269" s="395" t="s">
        <v>479</v>
      </c>
      <c r="R269" s="390"/>
      <c r="S269" s="390"/>
      <c r="T269" s="390"/>
      <c r="U269" s="390"/>
      <c r="V269" s="390"/>
      <c r="W269" s="51"/>
    </row>
    <row r="270" spans="1:23" ht="13.5">
      <c r="A270" s="61" t="str">
        <f t="shared" si="17"/>
        <v> </v>
      </c>
      <c r="C270" s="187"/>
      <c r="D270" s="128"/>
      <c r="E270" s="98"/>
      <c r="F270" s="294"/>
      <c r="G270" s="227"/>
      <c r="H270" s="283"/>
      <c r="I270" s="289" t="str">
        <f>IF(H270=0," ",H270/Currency!$C$11)</f>
        <v> </v>
      </c>
      <c r="J270" s="70" t="str">
        <f>IF(H270=0," ",$H270*VLOOKUP($J$6,Currency!$A$3:$G$8,7,0))</f>
        <v> </v>
      </c>
      <c r="K270" s="64"/>
      <c r="L270" s="395" t="s">
        <v>479</v>
      </c>
      <c r="M270" s="395" t="s">
        <v>479</v>
      </c>
      <c r="N270" s="395" t="s">
        <v>479</v>
      </c>
      <c r="O270" s="395" t="s">
        <v>479</v>
      </c>
      <c r="P270" s="395" t="s">
        <v>479</v>
      </c>
      <c r="Q270" s="395" t="s">
        <v>479</v>
      </c>
      <c r="R270" s="390"/>
      <c r="S270" s="390"/>
      <c r="T270" s="390"/>
      <c r="U270" s="390"/>
      <c r="V270" s="390"/>
      <c r="W270" s="51"/>
    </row>
    <row r="271" spans="1:23" ht="13.5">
      <c r="A271" s="61" t="str">
        <f t="shared" si="17"/>
        <v> </v>
      </c>
      <c r="B271" s="75" t="s">
        <v>2557</v>
      </c>
      <c r="C271" s="187" t="s">
        <v>763</v>
      </c>
      <c r="D271" s="128" t="s">
        <v>249</v>
      </c>
      <c r="E271" s="98" t="s">
        <v>378</v>
      </c>
      <c r="F271" s="294">
        <v>28500</v>
      </c>
      <c r="G271" s="227">
        <v>0.15</v>
      </c>
      <c r="H271" s="283">
        <f>F271*(1-G271)</f>
        <v>24225</v>
      </c>
      <c r="I271" s="289">
        <f>IF(H271=0," ",H271/Currency!$C$11)</f>
        <v>24917.71240485497</v>
      </c>
      <c r="J271" s="70">
        <f>IF(H271=0," ",$H271*VLOOKUP($J$6,Currency!$A$3:$G$8,7,0))</f>
        <v>15931.211363935288</v>
      </c>
      <c r="K271" s="64"/>
      <c r="L271" s="395" t="s">
        <v>479</v>
      </c>
      <c r="M271" s="395" t="s">
        <v>479</v>
      </c>
      <c r="N271" s="395" t="s">
        <v>479</v>
      </c>
      <c r="O271" s="395" t="s">
        <v>479</v>
      </c>
      <c r="P271" s="395" t="s">
        <v>479</v>
      </c>
      <c r="Q271" s="395" t="s">
        <v>479</v>
      </c>
      <c r="R271" s="390"/>
      <c r="S271" s="390"/>
      <c r="T271" s="390"/>
      <c r="U271" s="390"/>
      <c r="V271" s="390"/>
      <c r="W271" s="51"/>
    </row>
    <row r="272" spans="1:23" ht="13.5">
      <c r="A272" s="61" t="str">
        <f t="shared" si="17"/>
        <v> </v>
      </c>
      <c r="B272" s="75" t="s">
        <v>2558</v>
      </c>
      <c r="C272" s="187" t="s">
        <v>779</v>
      </c>
      <c r="D272" s="128" t="s">
        <v>249</v>
      </c>
      <c r="E272" s="98" t="s">
        <v>378</v>
      </c>
      <c r="F272" s="294">
        <v>83000</v>
      </c>
      <c r="G272" s="227">
        <v>0.15</v>
      </c>
      <c r="H272" s="283">
        <f>F272*(1-G272)</f>
        <v>70550</v>
      </c>
      <c r="I272" s="289">
        <f>IF(H272=0," ",H272/Currency!$C$11)</f>
        <v>72567.372968525</v>
      </c>
      <c r="J272" s="70">
        <f>IF(H272=0," ",$H272*VLOOKUP($J$6,Currency!$A$3:$G$8,7,0))</f>
        <v>46396.15941075891</v>
      </c>
      <c r="K272" s="64"/>
      <c r="L272" s="395" t="s">
        <v>479</v>
      </c>
      <c r="M272" s="395" t="s">
        <v>479</v>
      </c>
      <c r="N272" s="395" t="s">
        <v>479</v>
      </c>
      <c r="O272" s="395" t="s">
        <v>479</v>
      </c>
      <c r="P272" s="395" t="s">
        <v>479</v>
      </c>
      <c r="Q272" s="395" t="s">
        <v>479</v>
      </c>
      <c r="R272" s="390"/>
      <c r="S272" s="390"/>
      <c r="T272" s="390"/>
      <c r="U272" s="390"/>
      <c r="V272" s="390"/>
      <c r="W272" s="51"/>
    </row>
    <row r="273" spans="1:23" ht="13.5">
      <c r="A273" s="61" t="str">
        <f aca="true" t="shared" si="21" ref="A273:A283">IF(L273="X","C",IF(M273="X","C",IF(N273="X","C",IF(O273="X","C",IF(P273="X","C",IF(Q273="X","C"," "))))))</f>
        <v> </v>
      </c>
      <c r="B273" s="75" t="s">
        <v>2559</v>
      </c>
      <c r="C273" s="187" t="s">
        <v>2125</v>
      </c>
      <c r="D273" s="128" t="s">
        <v>249</v>
      </c>
      <c r="E273" s="98" t="s">
        <v>378</v>
      </c>
      <c r="F273" s="294">
        <v>161000</v>
      </c>
      <c r="G273" s="227">
        <v>0.15</v>
      </c>
      <c r="H273" s="283">
        <f>F273*(1-G273)</f>
        <v>136850</v>
      </c>
      <c r="I273" s="289">
        <f>IF(H273=0," ",H273/Currency!$C$11)</f>
        <v>140763.21744497019</v>
      </c>
      <c r="J273" s="70">
        <f>IF(H273=0," ",$H273*VLOOKUP($J$6,Currency!$A$3:$G$8,7,0))</f>
        <v>89997.3694594239</v>
      </c>
      <c r="K273" s="64"/>
      <c r="L273" s="395" t="s">
        <v>479</v>
      </c>
      <c r="M273" s="395" t="s">
        <v>479</v>
      </c>
      <c r="N273" s="395" t="s">
        <v>479</v>
      </c>
      <c r="O273" s="395" t="s">
        <v>479</v>
      </c>
      <c r="P273" s="395" t="s">
        <v>479</v>
      </c>
      <c r="Q273" s="395" t="s">
        <v>479</v>
      </c>
      <c r="R273" s="390"/>
      <c r="S273" s="390"/>
      <c r="T273" s="390"/>
      <c r="U273" s="390"/>
      <c r="V273" s="390"/>
      <c r="W273" s="51"/>
    </row>
    <row r="274" spans="1:23" ht="13.5">
      <c r="A274" s="61" t="str">
        <f t="shared" si="21"/>
        <v> </v>
      </c>
      <c r="B274" s="75" t="s">
        <v>661</v>
      </c>
      <c r="C274" s="187" t="s">
        <v>2126</v>
      </c>
      <c r="D274" s="128" t="s">
        <v>249</v>
      </c>
      <c r="E274" s="98" t="s">
        <v>378</v>
      </c>
      <c r="F274" s="294">
        <v>300000</v>
      </c>
      <c r="G274" s="227">
        <v>0.15</v>
      </c>
      <c r="H274" s="283">
        <f>F274*(1-G274)</f>
        <v>255000</v>
      </c>
      <c r="I274" s="289">
        <f>IF(H274=0," ",H274/Currency!$C$11)</f>
        <v>262291.7095247891</v>
      </c>
      <c r="J274" s="70">
        <f>IF(H274=0," ",$H274*VLOOKUP($J$6,Currency!$A$3:$G$8,7,0))</f>
        <v>167696.9617256346</v>
      </c>
      <c r="K274" s="64"/>
      <c r="L274" s="395" t="s">
        <v>479</v>
      </c>
      <c r="M274" s="395" t="s">
        <v>479</v>
      </c>
      <c r="N274" s="395" t="s">
        <v>479</v>
      </c>
      <c r="O274" s="395" t="s">
        <v>479</v>
      </c>
      <c r="P274" s="395" t="s">
        <v>479</v>
      </c>
      <c r="Q274" s="395" t="s">
        <v>479</v>
      </c>
      <c r="R274" s="390"/>
      <c r="S274" s="390"/>
      <c r="T274" s="390"/>
      <c r="U274" s="390"/>
      <c r="V274" s="390"/>
      <c r="W274" s="51"/>
    </row>
    <row r="275" spans="1:23" ht="13.5">
      <c r="A275" s="61" t="str">
        <f t="shared" si="21"/>
        <v> </v>
      </c>
      <c r="C275" s="187"/>
      <c r="D275" s="128"/>
      <c r="E275" s="98"/>
      <c r="F275" s="294"/>
      <c r="G275" s="227"/>
      <c r="H275" s="283"/>
      <c r="I275" s="289" t="str">
        <f>IF(H275=0," ",H275/Currency!$C$11)</f>
        <v> </v>
      </c>
      <c r="J275" s="70" t="str">
        <f>IF(H275=0," ",$H275*VLOOKUP($J$6,Currency!$A$3:$G$8,7,0))</f>
        <v> </v>
      </c>
      <c r="K275" s="64"/>
      <c r="L275" s="395" t="s">
        <v>479</v>
      </c>
      <c r="M275" s="395" t="s">
        <v>479</v>
      </c>
      <c r="N275" s="395" t="s">
        <v>479</v>
      </c>
      <c r="O275" s="395" t="s">
        <v>479</v>
      </c>
      <c r="P275" s="395" t="s">
        <v>479</v>
      </c>
      <c r="Q275" s="395" t="s">
        <v>479</v>
      </c>
      <c r="R275" s="390"/>
      <c r="S275" s="390"/>
      <c r="T275" s="390"/>
      <c r="U275" s="390"/>
      <c r="V275" s="390"/>
      <c r="W275" s="51"/>
    </row>
    <row r="276" spans="1:23" ht="13.5">
      <c r="A276" s="61" t="str">
        <f t="shared" si="21"/>
        <v> </v>
      </c>
      <c r="B276" s="75" t="s">
        <v>1147</v>
      </c>
      <c r="C276" s="187" t="s">
        <v>1031</v>
      </c>
      <c r="D276" s="128" t="s">
        <v>249</v>
      </c>
      <c r="E276" s="98" t="s">
        <v>378</v>
      </c>
      <c r="F276" s="294">
        <v>1058</v>
      </c>
      <c r="G276" s="227">
        <v>0.15</v>
      </c>
      <c r="H276" s="283">
        <f aca="true" t="shared" si="22" ref="H276:H281">F276*(1-G276)</f>
        <v>899.3</v>
      </c>
      <c r="I276" s="289">
        <f>IF(H276=0," ",H276/Currency!$C$11)</f>
        <v>925.0154289240897</v>
      </c>
      <c r="J276" s="70">
        <f>IF(H276=0," ",$H276*VLOOKUP($J$6,Currency!$A$3:$G$8,7,0))</f>
        <v>591.4112850190714</v>
      </c>
      <c r="K276" s="64"/>
      <c r="L276" s="395" t="s">
        <v>479</v>
      </c>
      <c r="M276" s="395" t="s">
        <v>479</v>
      </c>
      <c r="N276" s="395" t="s">
        <v>479</v>
      </c>
      <c r="O276" s="395" t="s">
        <v>479</v>
      </c>
      <c r="P276" s="395" t="s">
        <v>479</v>
      </c>
      <c r="Q276" s="395" t="s">
        <v>479</v>
      </c>
      <c r="R276" s="390"/>
      <c r="S276" s="390"/>
      <c r="T276" s="390"/>
      <c r="U276" s="390"/>
      <c r="V276" s="390"/>
      <c r="W276" s="51"/>
    </row>
    <row r="277" spans="1:23" ht="13.5">
      <c r="A277" s="61" t="str">
        <f t="shared" si="21"/>
        <v> </v>
      </c>
      <c r="B277" s="75" t="s">
        <v>1148</v>
      </c>
      <c r="C277" s="187" t="s">
        <v>1151</v>
      </c>
      <c r="D277" s="128" t="s">
        <v>249</v>
      </c>
      <c r="E277" s="98" t="s">
        <v>378</v>
      </c>
      <c r="F277" s="294">
        <v>1528</v>
      </c>
      <c r="G277" s="227">
        <v>0.15</v>
      </c>
      <c r="H277" s="283">
        <f t="shared" si="22"/>
        <v>1298.8</v>
      </c>
      <c r="I277" s="289">
        <f>IF(H277=0," ",H277/Currency!$C$11)</f>
        <v>1335.9391071795926</v>
      </c>
      <c r="J277" s="70">
        <f>IF(H277=0," ",$H277*VLOOKUP($J$6,Currency!$A$3:$G$8,7,0))</f>
        <v>854.1365250558989</v>
      </c>
      <c r="K277" s="64"/>
      <c r="L277" s="395" t="s">
        <v>479</v>
      </c>
      <c r="M277" s="395" t="s">
        <v>479</v>
      </c>
      <c r="N277" s="395" t="s">
        <v>479</v>
      </c>
      <c r="O277" s="395" t="s">
        <v>479</v>
      </c>
      <c r="P277" s="395" t="s">
        <v>479</v>
      </c>
      <c r="Q277" s="395" t="s">
        <v>479</v>
      </c>
      <c r="R277" s="390"/>
      <c r="S277" s="390"/>
      <c r="T277" s="390"/>
      <c r="U277" s="390"/>
      <c r="V277" s="390"/>
      <c r="W277" s="51"/>
    </row>
    <row r="278" spans="1:23" ht="13.5">
      <c r="A278" s="61" t="str">
        <f t="shared" si="21"/>
        <v> </v>
      </c>
      <c r="B278" s="75" t="s">
        <v>1149</v>
      </c>
      <c r="C278" s="187" t="s">
        <v>1150</v>
      </c>
      <c r="D278" s="128" t="s">
        <v>249</v>
      </c>
      <c r="E278" s="98" t="s">
        <v>378</v>
      </c>
      <c r="F278" s="294">
        <v>2469</v>
      </c>
      <c r="G278" s="227">
        <v>0.15</v>
      </c>
      <c r="H278" s="283">
        <f t="shared" si="22"/>
        <v>2098.65</v>
      </c>
      <c r="I278" s="289">
        <f>IF(H278=0," ",H278/Currency!$C$11)</f>
        <v>2158.6607693890146</v>
      </c>
      <c r="J278" s="70">
        <f>IF(H278=0," ",$H278*VLOOKUP($J$6,Currency!$A$3:$G$8,7,0))</f>
        <v>1380.145995001973</v>
      </c>
      <c r="K278" s="64"/>
      <c r="L278" s="395" t="s">
        <v>479</v>
      </c>
      <c r="M278" s="395" t="s">
        <v>479</v>
      </c>
      <c r="N278" s="395" t="s">
        <v>479</v>
      </c>
      <c r="O278" s="395" t="s">
        <v>479</v>
      </c>
      <c r="P278" s="395" t="s">
        <v>479</v>
      </c>
      <c r="Q278" s="395" t="s">
        <v>479</v>
      </c>
      <c r="R278" s="390"/>
      <c r="S278" s="390"/>
      <c r="T278" s="390"/>
      <c r="U278" s="390"/>
      <c r="V278" s="390"/>
      <c r="W278" s="51"/>
    </row>
    <row r="279" spans="1:23" ht="25.5">
      <c r="A279" s="61" t="str">
        <f t="shared" si="21"/>
        <v> </v>
      </c>
      <c r="B279" s="75" t="s">
        <v>2448</v>
      </c>
      <c r="C279" s="187" t="s">
        <v>74</v>
      </c>
      <c r="D279" s="128" t="s">
        <v>249</v>
      </c>
      <c r="E279" s="98" t="s">
        <v>378</v>
      </c>
      <c r="F279" s="294">
        <v>1587</v>
      </c>
      <c r="G279" s="227">
        <v>0.15</v>
      </c>
      <c r="H279" s="283">
        <f t="shared" si="22"/>
        <v>1348.95</v>
      </c>
      <c r="I279" s="289">
        <f>IF(H279=0," ",H279/Currency!$C$11)</f>
        <v>1387.5231433861347</v>
      </c>
      <c r="J279" s="70">
        <f>IF(H279=0," ",$H279*VLOOKUP($J$6,Currency!$A$3:$G$8,7,0))</f>
        <v>887.1169275286072</v>
      </c>
      <c r="K279" s="64"/>
      <c r="L279" s="395" t="s">
        <v>479</v>
      </c>
      <c r="M279" s="395" t="s">
        <v>479</v>
      </c>
      <c r="N279" s="395" t="s">
        <v>479</v>
      </c>
      <c r="O279" s="395" t="s">
        <v>479</v>
      </c>
      <c r="P279" s="395" t="s">
        <v>479</v>
      </c>
      <c r="Q279" s="395" t="s">
        <v>479</v>
      </c>
      <c r="R279" s="390"/>
      <c r="S279" s="390"/>
      <c r="T279" s="390"/>
      <c r="U279" s="390"/>
      <c r="V279" s="390"/>
      <c r="W279" s="51"/>
    </row>
    <row r="280" spans="1:23" ht="25.5">
      <c r="A280" s="61" t="str">
        <f t="shared" si="21"/>
        <v> </v>
      </c>
      <c r="B280" s="75" t="s">
        <v>2449</v>
      </c>
      <c r="C280" s="187" t="s">
        <v>1152</v>
      </c>
      <c r="D280" s="128" t="s">
        <v>249</v>
      </c>
      <c r="E280" s="98" t="s">
        <v>378</v>
      </c>
      <c r="F280" s="294">
        <v>1999</v>
      </c>
      <c r="G280" s="227">
        <v>0.15</v>
      </c>
      <c r="H280" s="283">
        <f t="shared" si="22"/>
        <v>1699.1499999999999</v>
      </c>
      <c r="I280" s="289">
        <f>IF(H280=0," ",H280/Currency!$C$11)</f>
        <v>1747.7370911335115</v>
      </c>
      <c r="J280" s="70">
        <f>IF(H280=0," ",$H280*VLOOKUP($J$6,Currency!$A$3:$G$8,7,0))</f>
        <v>1117.4207549651453</v>
      </c>
      <c r="K280" s="64"/>
      <c r="L280" s="395" t="s">
        <v>479</v>
      </c>
      <c r="M280" s="395" t="s">
        <v>479</v>
      </c>
      <c r="N280" s="395" t="s">
        <v>479</v>
      </c>
      <c r="O280" s="395" t="s">
        <v>479</v>
      </c>
      <c r="P280" s="395" t="s">
        <v>479</v>
      </c>
      <c r="Q280" s="395" t="s">
        <v>479</v>
      </c>
      <c r="R280" s="390"/>
      <c r="S280" s="390"/>
      <c r="T280" s="390"/>
      <c r="U280" s="390"/>
      <c r="V280" s="390"/>
      <c r="W280" s="51"/>
    </row>
    <row r="281" spans="1:23" ht="25.5">
      <c r="A281" s="61" t="str">
        <f t="shared" si="21"/>
        <v> </v>
      </c>
      <c r="B281" s="75" t="s">
        <v>2450</v>
      </c>
      <c r="C281" s="187" t="s">
        <v>2447</v>
      </c>
      <c r="D281" s="128" t="s">
        <v>249</v>
      </c>
      <c r="E281" s="98" t="s">
        <v>378</v>
      </c>
      <c r="F281" s="294">
        <v>3881</v>
      </c>
      <c r="G281" s="227">
        <v>0.15</v>
      </c>
      <c r="H281" s="283">
        <f t="shared" si="22"/>
        <v>3298.85</v>
      </c>
      <c r="I281" s="289">
        <f>IF(H281=0," ",H281/Currency!$C$11)</f>
        <v>3393.1804155523555</v>
      </c>
      <c r="J281" s="70">
        <f>IF(H281=0," ",$H281*VLOOKUP($J$6,Currency!$A$3:$G$8,7,0))</f>
        <v>2169.439694857293</v>
      </c>
      <c r="K281" s="64"/>
      <c r="L281" s="395" t="s">
        <v>479</v>
      </c>
      <c r="M281" s="395" t="s">
        <v>479</v>
      </c>
      <c r="N281" s="395" t="s">
        <v>479</v>
      </c>
      <c r="O281" s="395" t="s">
        <v>479</v>
      </c>
      <c r="P281" s="395" t="s">
        <v>479</v>
      </c>
      <c r="Q281" s="395" t="s">
        <v>479</v>
      </c>
      <c r="R281" s="390"/>
      <c r="S281" s="390"/>
      <c r="T281" s="390"/>
      <c r="U281" s="390"/>
      <c r="V281" s="390"/>
      <c r="W281" s="51"/>
    </row>
    <row r="282" spans="1:23" ht="13.5">
      <c r="A282" s="61" t="str">
        <f t="shared" si="21"/>
        <v> </v>
      </c>
      <c r="C282" s="187"/>
      <c r="D282" s="128"/>
      <c r="E282" s="98"/>
      <c r="F282" s="294"/>
      <c r="G282" s="227"/>
      <c r="H282" s="283"/>
      <c r="I282" s="289"/>
      <c r="J282" s="70"/>
      <c r="K282" s="64"/>
      <c r="L282" s="395" t="s">
        <v>479</v>
      </c>
      <c r="M282" s="395" t="s">
        <v>479</v>
      </c>
      <c r="N282" s="395" t="s">
        <v>479</v>
      </c>
      <c r="O282" s="395" t="s">
        <v>479</v>
      </c>
      <c r="P282" s="395" t="s">
        <v>479</v>
      </c>
      <c r="Q282" s="395" t="s">
        <v>479</v>
      </c>
      <c r="R282" s="390"/>
      <c r="S282" s="390"/>
      <c r="T282" s="390"/>
      <c r="U282" s="390"/>
      <c r="V282" s="390"/>
      <c r="W282" s="51"/>
    </row>
    <row r="283" spans="1:23" ht="13.5">
      <c r="A283" s="61" t="str">
        <f t="shared" si="21"/>
        <v> </v>
      </c>
      <c r="C283" s="217" t="s">
        <v>1574</v>
      </c>
      <c r="D283" s="128"/>
      <c r="E283" s="98"/>
      <c r="F283" s="294"/>
      <c r="G283" s="227"/>
      <c r="H283" s="283"/>
      <c r="I283" s="289" t="str">
        <f>IF(H283=0," ",H283/Currency!$C$11)</f>
        <v> </v>
      </c>
      <c r="J283" s="70" t="str">
        <f>IF(H283=0," ",$H283*VLOOKUP($J$6,Currency!$A$3:$G$8,7,0))</f>
        <v> </v>
      </c>
      <c r="K283" s="64"/>
      <c r="L283" s="395" t="s">
        <v>479</v>
      </c>
      <c r="M283" s="395" t="s">
        <v>479</v>
      </c>
      <c r="N283" s="395" t="s">
        <v>479</v>
      </c>
      <c r="O283" s="395" t="s">
        <v>479</v>
      </c>
      <c r="P283" s="395" t="s">
        <v>479</v>
      </c>
      <c r="Q283" s="395" t="s">
        <v>479</v>
      </c>
      <c r="R283" s="390"/>
      <c r="S283" s="390"/>
      <c r="T283" s="390"/>
      <c r="U283" s="390"/>
      <c r="V283" s="390"/>
      <c r="W283" s="51"/>
    </row>
    <row r="284" spans="1:23" ht="13.5">
      <c r="A284" s="61"/>
      <c r="C284" s="217" t="s">
        <v>1630</v>
      </c>
      <c r="D284" s="128"/>
      <c r="E284" s="98"/>
      <c r="F284" s="294"/>
      <c r="G284" s="227"/>
      <c r="H284" s="283"/>
      <c r="I284" s="289"/>
      <c r="J284" s="70"/>
      <c r="K284" s="64"/>
      <c r="L284" s="395" t="s">
        <v>479</v>
      </c>
      <c r="M284" s="395" t="s">
        <v>479</v>
      </c>
      <c r="N284" s="395" t="s">
        <v>479</v>
      </c>
      <c r="O284" s="395" t="s">
        <v>479</v>
      </c>
      <c r="P284" s="395" t="s">
        <v>479</v>
      </c>
      <c r="Q284" s="395" t="s">
        <v>479</v>
      </c>
      <c r="R284" s="390"/>
      <c r="S284" s="390"/>
      <c r="T284" s="390"/>
      <c r="U284" s="390"/>
      <c r="V284" s="390"/>
      <c r="W284" s="51"/>
    </row>
    <row r="285" spans="1:23" ht="25.5">
      <c r="A285" s="61" t="str">
        <f aca="true" t="shared" si="23" ref="A285:A320">IF(L285="X","C",IF(M285="X","C",IF(N285="X","C",IF(O285="X","C",IF(P285="X","C",IF(Q285="X","C"," "))))))</f>
        <v> </v>
      </c>
      <c r="B285" s="75" t="s">
        <v>2879</v>
      </c>
      <c r="C285" s="187" t="s">
        <v>660</v>
      </c>
      <c r="D285" s="128" t="s">
        <v>26</v>
      </c>
      <c r="E285" s="98" t="s">
        <v>2507</v>
      </c>
      <c r="F285" s="312">
        <v>0.05</v>
      </c>
      <c r="G285" s="227">
        <v>0.03</v>
      </c>
      <c r="H285" s="283"/>
      <c r="I285" s="289"/>
      <c r="J285" s="70"/>
      <c r="K285" s="64"/>
      <c r="L285" s="395" t="s">
        <v>479</v>
      </c>
      <c r="M285" s="395" t="s">
        <v>479</v>
      </c>
      <c r="N285" s="395" t="s">
        <v>479</v>
      </c>
      <c r="O285" s="395" t="s">
        <v>479</v>
      </c>
      <c r="P285" s="395" t="s">
        <v>479</v>
      </c>
      <c r="Q285" s="395" t="s">
        <v>479</v>
      </c>
      <c r="R285" s="390"/>
      <c r="S285" s="390"/>
      <c r="T285" s="390"/>
      <c r="U285" s="390"/>
      <c r="V285" s="390"/>
      <c r="W285" s="51"/>
    </row>
    <row r="286" spans="1:23" ht="25.5">
      <c r="A286" s="61" t="str">
        <f t="shared" si="23"/>
        <v> </v>
      </c>
      <c r="B286" s="75" t="s">
        <v>2880</v>
      </c>
      <c r="C286" s="187" t="s">
        <v>2206</v>
      </c>
      <c r="D286" s="128" t="s">
        <v>26</v>
      </c>
      <c r="E286" s="98" t="s">
        <v>2507</v>
      </c>
      <c r="F286" s="312">
        <v>0.065</v>
      </c>
      <c r="G286" s="227">
        <v>0.03</v>
      </c>
      <c r="H286" s="283"/>
      <c r="I286" s="289"/>
      <c r="J286" s="70"/>
      <c r="K286" s="64"/>
      <c r="L286" s="395" t="s">
        <v>479</v>
      </c>
      <c r="M286" s="395" t="s">
        <v>479</v>
      </c>
      <c r="N286" s="395" t="s">
        <v>479</v>
      </c>
      <c r="O286" s="395" t="s">
        <v>479</v>
      </c>
      <c r="P286" s="395" t="s">
        <v>479</v>
      </c>
      <c r="Q286" s="395" t="s">
        <v>479</v>
      </c>
      <c r="R286" s="390"/>
      <c r="S286" s="390"/>
      <c r="T286" s="390"/>
      <c r="U286" s="390"/>
      <c r="V286" s="390"/>
      <c r="W286" s="51"/>
    </row>
    <row r="287" spans="1:23" ht="25.5">
      <c r="A287" s="61" t="str">
        <f t="shared" si="23"/>
        <v> </v>
      </c>
      <c r="B287" s="75" t="s">
        <v>2881</v>
      </c>
      <c r="C287" s="187" t="s">
        <v>98</v>
      </c>
      <c r="D287" s="128" t="s">
        <v>26</v>
      </c>
      <c r="E287" s="98" t="s">
        <v>2507</v>
      </c>
      <c r="F287" s="312">
        <v>0.072</v>
      </c>
      <c r="G287" s="227">
        <v>0.03</v>
      </c>
      <c r="H287" s="283"/>
      <c r="I287" s="289" t="str">
        <f>IF(H287=0," ",H287/Currency!$C$11)</f>
        <v> </v>
      </c>
      <c r="J287" s="70" t="str">
        <f>IF(H287=0," ",$H287*VLOOKUP($J$6,Currency!$A$3:$G$8,7,0))</f>
        <v> </v>
      </c>
      <c r="K287" s="64"/>
      <c r="L287" s="395" t="s">
        <v>479</v>
      </c>
      <c r="M287" s="395" t="s">
        <v>479</v>
      </c>
      <c r="N287" s="395" t="s">
        <v>479</v>
      </c>
      <c r="O287" s="395" t="s">
        <v>479</v>
      </c>
      <c r="P287" s="395" t="s">
        <v>479</v>
      </c>
      <c r="Q287" s="395" t="s">
        <v>479</v>
      </c>
      <c r="R287" s="390"/>
      <c r="S287" s="390"/>
      <c r="T287" s="390"/>
      <c r="U287" s="390"/>
      <c r="V287" s="390"/>
      <c r="W287" s="51"/>
    </row>
    <row r="288" spans="1:23" ht="25.5">
      <c r="A288" s="61" t="str">
        <f t="shared" si="23"/>
        <v> </v>
      </c>
      <c r="B288" s="75" t="s">
        <v>1518</v>
      </c>
      <c r="C288" s="187" t="s">
        <v>1519</v>
      </c>
      <c r="D288" s="128" t="s">
        <v>26</v>
      </c>
      <c r="E288" s="98" t="s">
        <v>2507</v>
      </c>
      <c r="F288" s="312">
        <v>0.2</v>
      </c>
      <c r="G288" s="227">
        <v>0.03</v>
      </c>
      <c r="H288" s="283"/>
      <c r="I288" s="289" t="str">
        <f>IF(H288=0," ",H288/Currency!$C$11)</f>
        <v> </v>
      </c>
      <c r="J288" s="70" t="str">
        <f>IF(H288=0," ",$H288*VLOOKUP($J$6,Currency!$A$3:$G$8,7,0))</f>
        <v> </v>
      </c>
      <c r="K288" s="64"/>
      <c r="L288" s="395" t="s">
        <v>479</v>
      </c>
      <c r="M288" s="395" t="s">
        <v>479</v>
      </c>
      <c r="N288" s="395" t="s">
        <v>479</v>
      </c>
      <c r="O288" s="395" t="s">
        <v>479</v>
      </c>
      <c r="P288" s="395" t="s">
        <v>479</v>
      </c>
      <c r="Q288" s="395" t="s">
        <v>479</v>
      </c>
      <c r="R288" s="390"/>
      <c r="S288" s="390"/>
      <c r="T288" s="390"/>
      <c r="U288" s="390"/>
      <c r="V288" s="390"/>
      <c r="W288" s="51"/>
    </row>
    <row r="289" spans="1:23" ht="25.5">
      <c r="A289" s="61" t="str">
        <f t="shared" si="23"/>
        <v> </v>
      </c>
      <c r="B289" s="75" t="s">
        <v>2882</v>
      </c>
      <c r="C289" s="187" t="s">
        <v>99</v>
      </c>
      <c r="D289" s="128" t="s">
        <v>26</v>
      </c>
      <c r="E289" s="98" t="s">
        <v>2507</v>
      </c>
      <c r="F289" s="312">
        <v>0.079</v>
      </c>
      <c r="G289" s="227">
        <v>0.03</v>
      </c>
      <c r="H289" s="301"/>
      <c r="I289" s="308"/>
      <c r="J289" s="221"/>
      <c r="K289" s="222"/>
      <c r="L289" s="395" t="s">
        <v>479</v>
      </c>
      <c r="M289" s="395" t="s">
        <v>479</v>
      </c>
      <c r="N289" s="395" t="s">
        <v>479</v>
      </c>
      <c r="O289" s="395" t="s">
        <v>479</v>
      </c>
      <c r="P289" s="395" t="s">
        <v>479</v>
      </c>
      <c r="Q289" s="395" t="s">
        <v>479</v>
      </c>
      <c r="R289" s="390"/>
      <c r="S289" s="390"/>
      <c r="T289" s="390"/>
      <c r="U289" s="390"/>
      <c r="V289" s="390"/>
      <c r="W289" s="51"/>
    </row>
    <row r="290" spans="1:23" ht="25.5">
      <c r="A290" s="61" t="str">
        <f t="shared" si="23"/>
        <v> </v>
      </c>
      <c r="B290" s="75" t="s">
        <v>1520</v>
      </c>
      <c r="C290" s="187" t="s">
        <v>1521</v>
      </c>
      <c r="D290" s="128" t="s">
        <v>26</v>
      </c>
      <c r="E290" s="98" t="s">
        <v>2507</v>
      </c>
      <c r="F290" s="312">
        <v>0.22</v>
      </c>
      <c r="G290" s="227">
        <v>0.03</v>
      </c>
      <c r="H290" s="301"/>
      <c r="I290" s="308"/>
      <c r="J290" s="221"/>
      <c r="K290" s="222"/>
      <c r="L290" s="395" t="s">
        <v>479</v>
      </c>
      <c r="M290" s="395" t="s">
        <v>479</v>
      </c>
      <c r="N290" s="395" t="s">
        <v>479</v>
      </c>
      <c r="O290" s="395" t="s">
        <v>479</v>
      </c>
      <c r="P290" s="395" t="s">
        <v>479</v>
      </c>
      <c r="Q290" s="395" t="s">
        <v>479</v>
      </c>
      <c r="R290" s="390"/>
      <c r="S290" s="390"/>
      <c r="T290" s="390"/>
      <c r="U290" s="390"/>
      <c r="V290" s="390"/>
      <c r="W290" s="51"/>
    </row>
    <row r="291" spans="1:23" ht="25.5">
      <c r="A291" s="61" t="str">
        <f t="shared" si="23"/>
        <v> </v>
      </c>
      <c r="B291" s="75" t="s">
        <v>2883</v>
      </c>
      <c r="C291" s="187" t="s">
        <v>88</v>
      </c>
      <c r="D291" s="128" t="s">
        <v>26</v>
      </c>
      <c r="E291" s="98" t="s">
        <v>2507</v>
      </c>
      <c r="F291" s="312">
        <v>0.086</v>
      </c>
      <c r="G291" s="227">
        <v>0.03</v>
      </c>
      <c r="H291" s="301"/>
      <c r="I291" s="308"/>
      <c r="J291" s="221"/>
      <c r="K291" s="222"/>
      <c r="L291" s="395" t="s">
        <v>479</v>
      </c>
      <c r="M291" s="395" t="s">
        <v>479</v>
      </c>
      <c r="N291" s="395" t="s">
        <v>479</v>
      </c>
      <c r="O291" s="395" t="s">
        <v>479</v>
      </c>
      <c r="P291" s="395" t="s">
        <v>479</v>
      </c>
      <c r="Q291" s="395" t="s">
        <v>479</v>
      </c>
      <c r="R291" s="390"/>
      <c r="S291" s="390"/>
      <c r="T291" s="390"/>
      <c r="U291" s="390"/>
      <c r="V291" s="390"/>
      <c r="W291" s="51"/>
    </row>
    <row r="292" spans="1:23" ht="25.5">
      <c r="A292" s="61" t="str">
        <f t="shared" si="23"/>
        <v> </v>
      </c>
      <c r="B292" s="75" t="s">
        <v>1522</v>
      </c>
      <c r="C292" s="187" t="s">
        <v>657</v>
      </c>
      <c r="D292" s="128" t="s">
        <v>26</v>
      </c>
      <c r="E292" s="98" t="s">
        <v>2507</v>
      </c>
      <c r="F292" s="312">
        <v>0.24</v>
      </c>
      <c r="G292" s="227">
        <v>0.03</v>
      </c>
      <c r="H292" s="301"/>
      <c r="I292" s="308"/>
      <c r="J292" s="221"/>
      <c r="K292" s="222"/>
      <c r="L292" s="395" t="s">
        <v>479</v>
      </c>
      <c r="M292" s="395" t="s">
        <v>479</v>
      </c>
      <c r="N292" s="395" t="s">
        <v>479</v>
      </c>
      <c r="O292" s="395" t="s">
        <v>479</v>
      </c>
      <c r="P292" s="395" t="s">
        <v>479</v>
      </c>
      <c r="Q292" s="395" t="s">
        <v>479</v>
      </c>
      <c r="R292" s="390"/>
      <c r="S292" s="390"/>
      <c r="T292" s="390"/>
      <c r="U292" s="390"/>
      <c r="V292" s="390"/>
      <c r="W292" s="51"/>
    </row>
    <row r="293" spans="1:23" ht="25.5">
      <c r="A293" s="61" t="str">
        <f t="shared" si="23"/>
        <v> </v>
      </c>
      <c r="B293" s="75" t="s">
        <v>2884</v>
      </c>
      <c r="C293" s="187" t="s">
        <v>89</v>
      </c>
      <c r="D293" s="128" t="s">
        <v>26</v>
      </c>
      <c r="E293" s="98" t="s">
        <v>2507</v>
      </c>
      <c r="F293" s="312">
        <v>0.093</v>
      </c>
      <c r="G293" s="227">
        <v>0.03</v>
      </c>
      <c r="H293" s="301"/>
      <c r="I293" s="308"/>
      <c r="J293" s="221"/>
      <c r="K293" s="222"/>
      <c r="L293" s="395" t="s">
        <v>479</v>
      </c>
      <c r="M293" s="395" t="s">
        <v>479</v>
      </c>
      <c r="N293" s="395" t="s">
        <v>479</v>
      </c>
      <c r="O293" s="395" t="s">
        <v>479</v>
      </c>
      <c r="P293" s="395" t="s">
        <v>479</v>
      </c>
      <c r="Q293" s="395" t="s">
        <v>479</v>
      </c>
      <c r="R293" s="390"/>
      <c r="S293" s="390"/>
      <c r="T293" s="390"/>
      <c r="U293" s="390"/>
      <c r="V293" s="390"/>
      <c r="W293" s="51"/>
    </row>
    <row r="294" spans="1:23" ht="25.5">
      <c r="A294" s="61" t="str">
        <f t="shared" si="23"/>
        <v> </v>
      </c>
      <c r="B294" s="75" t="s">
        <v>658</v>
      </c>
      <c r="C294" s="187" t="s">
        <v>659</v>
      </c>
      <c r="D294" s="128" t="s">
        <v>26</v>
      </c>
      <c r="E294" s="98" t="s">
        <v>2507</v>
      </c>
      <c r="F294" s="312">
        <v>0.26</v>
      </c>
      <c r="G294" s="227">
        <v>0.03</v>
      </c>
      <c r="H294" s="301"/>
      <c r="I294" s="308"/>
      <c r="J294" s="221"/>
      <c r="K294" s="222"/>
      <c r="L294" s="395" t="s">
        <v>479</v>
      </c>
      <c r="M294" s="395" t="s">
        <v>479</v>
      </c>
      <c r="N294" s="395" t="s">
        <v>479</v>
      </c>
      <c r="O294" s="395" t="s">
        <v>479</v>
      </c>
      <c r="P294" s="395" t="s">
        <v>479</v>
      </c>
      <c r="Q294" s="395" t="s">
        <v>479</v>
      </c>
      <c r="R294" s="390"/>
      <c r="S294" s="390"/>
      <c r="T294" s="390"/>
      <c r="U294" s="390"/>
      <c r="V294" s="390"/>
      <c r="W294" s="51"/>
    </row>
    <row r="295" spans="1:23" ht="13.5">
      <c r="A295" s="61" t="str">
        <f>IF(L295="X","C",IF(M295="X","C",IF(N295="X","C",IF(O295="X","C",IF(P295="X","C",IF(Q295="X","C"," "))))))</f>
        <v> </v>
      </c>
      <c r="B295" s="75" t="s">
        <v>2084</v>
      </c>
      <c r="C295" s="187" t="s">
        <v>2088</v>
      </c>
      <c r="D295" s="128" t="s">
        <v>26</v>
      </c>
      <c r="E295" s="98" t="s">
        <v>2507</v>
      </c>
      <c r="F295" s="294">
        <v>1050</v>
      </c>
      <c r="G295" s="227">
        <v>0.03</v>
      </c>
      <c r="H295" s="301"/>
      <c r="I295" s="308"/>
      <c r="J295" s="221"/>
      <c r="K295" s="222"/>
      <c r="L295" s="395" t="s">
        <v>479</v>
      </c>
      <c r="M295" s="395" t="s">
        <v>479</v>
      </c>
      <c r="N295" s="395" t="s">
        <v>479</v>
      </c>
      <c r="O295" s="395" t="s">
        <v>479</v>
      </c>
      <c r="P295" s="395" t="s">
        <v>479</v>
      </c>
      <c r="Q295" s="395" t="s">
        <v>479</v>
      </c>
      <c r="R295" s="390"/>
      <c r="S295" s="390"/>
      <c r="T295" s="390"/>
      <c r="U295" s="390"/>
      <c r="V295" s="390"/>
      <c r="W295" s="51"/>
    </row>
    <row r="296" spans="1:23" ht="25.5">
      <c r="A296" s="61" t="str">
        <f>IF(L296="X","C",IF(M296="X","C",IF(N296="X","C",IF(O296="X","C",IF(P296="X","C",IF(Q296="X","C"," "))))))</f>
        <v> </v>
      </c>
      <c r="B296" s="75" t="s">
        <v>2085</v>
      </c>
      <c r="C296" s="187" t="s">
        <v>2089</v>
      </c>
      <c r="D296" s="128" t="s">
        <v>26</v>
      </c>
      <c r="E296" s="98" t="s">
        <v>2507</v>
      </c>
      <c r="F296" s="294">
        <v>625</v>
      </c>
      <c r="G296" s="227">
        <v>0.03</v>
      </c>
      <c r="H296" s="301"/>
      <c r="I296" s="308"/>
      <c r="J296" s="221"/>
      <c r="K296" s="222"/>
      <c r="L296" s="395" t="s">
        <v>479</v>
      </c>
      <c r="M296" s="395" t="s">
        <v>479</v>
      </c>
      <c r="N296" s="395" t="s">
        <v>479</v>
      </c>
      <c r="O296" s="395" t="s">
        <v>479</v>
      </c>
      <c r="P296" s="395" t="s">
        <v>479</v>
      </c>
      <c r="Q296" s="395" t="s">
        <v>479</v>
      </c>
      <c r="R296" s="390"/>
      <c r="S296" s="390"/>
      <c r="T296" s="390"/>
      <c r="U296" s="390"/>
      <c r="V296" s="390"/>
      <c r="W296" s="51"/>
    </row>
    <row r="297" spans="1:23" ht="25.5">
      <c r="A297" s="61" t="str">
        <f>IF(L297="X","C",IF(M297="X","C",IF(N297="X","C",IF(O297="X","C",IF(P297="X","C",IF(Q297="X","C"," "))))))</f>
        <v> </v>
      </c>
      <c r="B297" s="75" t="s">
        <v>2086</v>
      </c>
      <c r="C297" s="187" t="s">
        <v>2090</v>
      </c>
      <c r="D297" s="128" t="s">
        <v>26</v>
      </c>
      <c r="E297" s="98" t="s">
        <v>2507</v>
      </c>
      <c r="F297" s="294">
        <v>860</v>
      </c>
      <c r="G297" s="227">
        <v>0.03</v>
      </c>
      <c r="H297" s="301"/>
      <c r="I297" s="308"/>
      <c r="J297" s="221"/>
      <c r="K297" s="222"/>
      <c r="L297" s="395" t="s">
        <v>479</v>
      </c>
      <c r="M297" s="395" t="s">
        <v>479</v>
      </c>
      <c r="N297" s="395" t="s">
        <v>479</v>
      </c>
      <c r="O297" s="395" t="s">
        <v>479</v>
      </c>
      <c r="P297" s="395" t="s">
        <v>479</v>
      </c>
      <c r="Q297" s="395" t="s">
        <v>479</v>
      </c>
      <c r="R297" s="390"/>
      <c r="S297" s="390"/>
      <c r="T297" s="390"/>
      <c r="U297" s="390"/>
      <c r="V297" s="390"/>
      <c r="W297" s="51"/>
    </row>
    <row r="298" spans="1:23" ht="25.5">
      <c r="A298" s="61" t="str">
        <f>IF(L298="X","C",IF(M298="X","C",IF(N298="X","C",IF(O298="X","C",IF(P298="X","C",IF(Q298="X","C"," "))))))</f>
        <v> </v>
      </c>
      <c r="B298" s="75" t="s">
        <v>2087</v>
      </c>
      <c r="C298" s="187" t="s">
        <v>2091</v>
      </c>
      <c r="D298" s="128" t="s">
        <v>26</v>
      </c>
      <c r="E298" s="98" t="s">
        <v>2507</v>
      </c>
      <c r="F298" s="294">
        <v>350</v>
      </c>
      <c r="G298" s="227">
        <v>0.03</v>
      </c>
      <c r="H298" s="301"/>
      <c r="I298" s="308"/>
      <c r="J298" s="221"/>
      <c r="K298" s="222"/>
      <c r="L298" s="395" t="s">
        <v>479</v>
      </c>
      <c r="M298" s="395" t="s">
        <v>479</v>
      </c>
      <c r="N298" s="395" t="s">
        <v>479</v>
      </c>
      <c r="O298" s="395" t="s">
        <v>479</v>
      </c>
      <c r="P298" s="395" t="s">
        <v>479</v>
      </c>
      <c r="Q298" s="395" t="s">
        <v>479</v>
      </c>
      <c r="R298" s="390"/>
      <c r="S298" s="390"/>
      <c r="T298" s="390"/>
      <c r="U298" s="390"/>
      <c r="V298" s="390"/>
      <c r="W298" s="51"/>
    </row>
    <row r="299" spans="1:23" ht="13.5">
      <c r="A299" s="61" t="str">
        <f t="shared" si="23"/>
        <v> </v>
      </c>
      <c r="C299" s="217" t="s">
        <v>1631</v>
      </c>
      <c r="D299" s="128"/>
      <c r="E299" s="98"/>
      <c r="F299" s="312"/>
      <c r="G299" s="227"/>
      <c r="H299" s="301"/>
      <c r="I299" s="308"/>
      <c r="J299" s="221"/>
      <c r="K299" s="222"/>
      <c r="L299" s="395" t="s">
        <v>479</v>
      </c>
      <c r="M299" s="395" t="s">
        <v>479</v>
      </c>
      <c r="N299" s="395" t="s">
        <v>479</v>
      </c>
      <c r="O299" s="395" t="s">
        <v>479</v>
      </c>
      <c r="P299" s="395" t="s">
        <v>479</v>
      </c>
      <c r="Q299" s="395" t="s">
        <v>479</v>
      </c>
      <c r="R299" s="390"/>
      <c r="S299" s="390"/>
      <c r="T299" s="390"/>
      <c r="U299" s="390"/>
      <c r="V299" s="390"/>
      <c r="W299" s="51"/>
    </row>
    <row r="300" spans="1:23" ht="13.5">
      <c r="A300" s="61" t="str">
        <f t="shared" si="23"/>
        <v> </v>
      </c>
      <c r="B300" s="75" t="s">
        <v>2885</v>
      </c>
      <c r="C300" s="187" t="s">
        <v>1875</v>
      </c>
      <c r="D300" s="128" t="s">
        <v>26</v>
      </c>
      <c r="E300" s="98" t="s">
        <v>2507</v>
      </c>
      <c r="F300" s="312">
        <v>0.25</v>
      </c>
      <c r="G300" s="227">
        <v>0.03</v>
      </c>
      <c r="H300" s="301"/>
      <c r="I300" s="308"/>
      <c r="J300" s="221"/>
      <c r="K300" s="222"/>
      <c r="L300" s="395" t="s">
        <v>479</v>
      </c>
      <c r="M300" s="395" t="s">
        <v>479</v>
      </c>
      <c r="N300" s="395" t="s">
        <v>479</v>
      </c>
      <c r="O300" s="395" t="s">
        <v>479</v>
      </c>
      <c r="P300" s="395" t="s">
        <v>479</v>
      </c>
      <c r="Q300" s="395" t="s">
        <v>479</v>
      </c>
      <c r="R300" s="390"/>
      <c r="S300" s="390"/>
      <c r="T300" s="390"/>
      <c r="U300" s="390"/>
      <c r="V300" s="390"/>
      <c r="W300" s="51"/>
    </row>
    <row r="301" spans="1:23" ht="13.5">
      <c r="A301" s="61" t="str">
        <f t="shared" si="23"/>
        <v> </v>
      </c>
      <c r="B301" s="75" t="s">
        <v>2886</v>
      </c>
      <c r="C301" s="72" t="s">
        <v>1668</v>
      </c>
      <c r="D301" s="128" t="s">
        <v>978</v>
      </c>
      <c r="E301" s="98" t="s">
        <v>2507</v>
      </c>
      <c r="F301" s="312">
        <v>0.2</v>
      </c>
      <c r="G301" s="227">
        <v>0.25</v>
      </c>
      <c r="H301" s="301"/>
      <c r="I301" s="308"/>
      <c r="J301" s="221"/>
      <c r="K301" s="222"/>
      <c r="L301" s="395" t="s">
        <v>479</v>
      </c>
      <c r="M301" s="395" t="s">
        <v>479</v>
      </c>
      <c r="N301" s="395" t="s">
        <v>479</v>
      </c>
      <c r="O301" s="395" t="s">
        <v>479</v>
      </c>
      <c r="P301" s="395" t="s">
        <v>479</v>
      </c>
      <c r="Q301" s="395" t="s">
        <v>479</v>
      </c>
      <c r="R301" s="390"/>
      <c r="S301" s="390"/>
      <c r="T301" s="390"/>
      <c r="U301" s="390"/>
      <c r="V301" s="390"/>
      <c r="W301" s="51"/>
    </row>
    <row r="302" spans="1:23" ht="13.5">
      <c r="A302" s="61" t="str">
        <f t="shared" si="23"/>
        <v> </v>
      </c>
      <c r="B302" s="75" t="s">
        <v>2887</v>
      </c>
      <c r="C302" s="72" t="s">
        <v>1876</v>
      </c>
      <c r="D302" s="128" t="s">
        <v>2504</v>
      </c>
      <c r="E302" s="98" t="s">
        <v>2507</v>
      </c>
      <c r="F302" s="312" t="s">
        <v>1108</v>
      </c>
      <c r="G302" s="227" t="s">
        <v>841</v>
      </c>
      <c r="H302" s="301"/>
      <c r="I302" s="308"/>
      <c r="J302" s="221"/>
      <c r="K302" s="222"/>
      <c r="L302" s="395"/>
      <c r="M302" s="395"/>
      <c r="N302" s="395"/>
      <c r="O302" s="395"/>
      <c r="P302" s="395"/>
      <c r="Q302" s="395"/>
      <c r="R302" s="390"/>
      <c r="S302" s="390"/>
      <c r="T302" s="390"/>
      <c r="U302" s="390"/>
      <c r="V302" s="390"/>
      <c r="W302" s="51"/>
    </row>
    <row r="303" spans="1:23" ht="25.5">
      <c r="A303" s="61" t="str">
        <f t="shared" si="23"/>
        <v> </v>
      </c>
      <c r="B303" s="75" t="s">
        <v>2198</v>
      </c>
      <c r="C303" s="187" t="s">
        <v>90</v>
      </c>
      <c r="D303" s="128" t="s">
        <v>26</v>
      </c>
      <c r="E303" s="98" t="s">
        <v>2507</v>
      </c>
      <c r="F303" s="312">
        <v>0.056</v>
      </c>
      <c r="G303" s="227">
        <v>0.03</v>
      </c>
      <c r="H303" s="301"/>
      <c r="I303" s="308"/>
      <c r="J303" s="221"/>
      <c r="K303" s="222"/>
      <c r="L303" s="395" t="s">
        <v>479</v>
      </c>
      <c r="M303" s="395" t="s">
        <v>479</v>
      </c>
      <c r="N303" s="395" t="s">
        <v>479</v>
      </c>
      <c r="O303" s="395" t="s">
        <v>479</v>
      </c>
      <c r="P303" s="395" t="s">
        <v>479</v>
      </c>
      <c r="Q303" s="395" t="s">
        <v>479</v>
      </c>
      <c r="R303" s="390"/>
      <c r="S303" s="390"/>
      <c r="T303" s="390"/>
      <c r="U303" s="390"/>
      <c r="V303" s="390"/>
      <c r="W303" s="51"/>
    </row>
    <row r="304" spans="1:23" ht="25.5">
      <c r="A304" s="61" t="str">
        <f t="shared" si="23"/>
        <v> </v>
      </c>
      <c r="B304" s="75" t="s">
        <v>966</v>
      </c>
      <c r="C304" s="187" t="s">
        <v>91</v>
      </c>
      <c r="D304" s="128" t="s">
        <v>26</v>
      </c>
      <c r="E304" s="98" t="s">
        <v>2507</v>
      </c>
      <c r="F304" s="312">
        <v>0.04</v>
      </c>
      <c r="G304" s="227">
        <v>0.03</v>
      </c>
      <c r="H304" s="301"/>
      <c r="I304" s="308"/>
      <c r="J304" s="221"/>
      <c r="K304" s="222"/>
      <c r="L304" s="395" t="s">
        <v>479</v>
      </c>
      <c r="M304" s="395" t="s">
        <v>479</v>
      </c>
      <c r="N304" s="395" t="s">
        <v>479</v>
      </c>
      <c r="O304" s="395" t="s">
        <v>479</v>
      </c>
      <c r="P304" s="395" t="s">
        <v>479</v>
      </c>
      <c r="Q304" s="395" t="s">
        <v>479</v>
      </c>
      <c r="R304" s="390"/>
      <c r="S304" s="390"/>
      <c r="T304" s="390"/>
      <c r="U304" s="390"/>
      <c r="V304" s="390"/>
      <c r="W304" s="51"/>
    </row>
    <row r="305" spans="1:23" ht="25.5">
      <c r="A305" s="61" t="str">
        <f t="shared" si="23"/>
        <v> </v>
      </c>
      <c r="B305" s="75" t="s">
        <v>1079</v>
      </c>
      <c r="C305" s="187" t="s">
        <v>92</v>
      </c>
      <c r="D305" s="128" t="s">
        <v>26</v>
      </c>
      <c r="E305" s="98" t="s">
        <v>2507</v>
      </c>
      <c r="F305" s="312">
        <v>0.115</v>
      </c>
      <c r="G305" s="227">
        <v>0.03</v>
      </c>
      <c r="H305" s="301"/>
      <c r="I305" s="308"/>
      <c r="J305" s="221"/>
      <c r="K305" s="222"/>
      <c r="L305" s="395" t="s">
        <v>479</v>
      </c>
      <c r="M305" s="395" t="s">
        <v>479</v>
      </c>
      <c r="N305" s="395" t="s">
        <v>479</v>
      </c>
      <c r="O305" s="395" t="s">
        <v>479</v>
      </c>
      <c r="P305" s="395" t="s">
        <v>479</v>
      </c>
      <c r="Q305" s="395" t="s">
        <v>479</v>
      </c>
      <c r="R305" s="390"/>
      <c r="S305" s="390"/>
      <c r="T305" s="390"/>
      <c r="U305" s="390"/>
      <c r="V305" s="390"/>
      <c r="W305" s="51"/>
    </row>
    <row r="306" spans="1:23" ht="25.5">
      <c r="A306" s="61" t="str">
        <f t="shared" si="23"/>
        <v> </v>
      </c>
      <c r="B306" s="75" t="s">
        <v>2888</v>
      </c>
      <c r="C306" s="187" t="s">
        <v>93</v>
      </c>
      <c r="D306" s="128" t="s">
        <v>26</v>
      </c>
      <c r="E306" s="98" t="s">
        <v>2507</v>
      </c>
      <c r="F306" s="312">
        <v>0.046</v>
      </c>
      <c r="G306" s="227">
        <v>0.03</v>
      </c>
      <c r="H306" s="301"/>
      <c r="I306" s="308"/>
      <c r="J306" s="221"/>
      <c r="K306" s="222"/>
      <c r="L306" s="395" t="s">
        <v>479</v>
      </c>
      <c r="M306" s="395" t="s">
        <v>479</v>
      </c>
      <c r="N306" s="395" t="s">
        <v>479</v>
      </c>
      <c r="O306" s="395" t="s">
        <v>479</v>
      </c>
      <c r="P306" s="395" t="s">
        <v>479</v>
      </c>
      <c r="Q306" s="395" t="s">
        <v>479</v>
      </c>
      <c r="R306" s="390"/>
      <c r="S306" s="390"/>
      <c r="T306" s="390"/>
      <c r="U306" s="390"/>
      <c r="V306" s="390"/>
      <c r="W306" s="51"/>
    </row>
    <row r="307" spans="1:23" ht="25.5">
      <c r="A307" s="61" t="str">
        <f t="shared" si="23"/>
        <v> </v>
      </c>
      <c r="B307" s="75" t="s">
        <v>2889</v>
      </c>
      <c r="C307" s="187" t="s">
        <v>94</v>
      </c>
      <c r="D307" s="128" t="s">
        <v>26</v>
      </c>
      <c r="E307" s="98" t="s">
        <v>2507</v>
      </c>
      <c r="F307" s="312">
        <v>0.135</v>
      </c>
      <c r="G307" s="227">
        <v>0.03</v>
      </c>
      <c r="H307" s="301"/>
      <c r="I307" s="308"/>
      <c r="J307" s="221"/>
      <c r="K307" s="222"/>
      <c r="L307" s="395" t="s">
        <v>479</v>
      </c>
      <c r="M307" s="395" t="s">
        <v>479</v>
      </c>
      <c r="N307" s="395" t="s">
        <v>479</v>
      </c>
      <c r="O307" s="395" t="s">
        <v>479</v>
      </c>
      <c r="P307" s="395" t="s">
        <v>479</v>
      </c>
      <c r="Q307" s="395" t="s">
        <v>479</v>
      </c>
      <c r="R307" s="390"/>
      <c r="S307" s="390"/>
      <c r="T307" s="390"/>
      <c r="U307" s="390"/>
      <c r="V307" s="390"/>
      <c r="W307" s="51"/>
    </row>
    <row r="308" spans="1:23" ht="25.5">
      <c r="A308" s="61" t="str">
        <f t="shared" si="23"/>
        <v> </v>
      </c>
      <c r="B308" s="75" t="s">
        <v>1593</v>
      </c>
      <c r="C308" s="187" t="s">
        <v>95</v>
      </c>
      <c r="D308" s="128" t="s">
        <v>26</v>
      </c>
      <c r="E308" s="98" t="s">
        <v>2507</v>
      </c>
      <c r="F308" s="312">
        <v>0.052</v>
      </c>
      <c r="G308" s="227">
        <v>0.03</v>
      </c>
      <c r="H308" s="301"/>
      <c r="I308" s="308"/>
      <c r="J308" s="221"/>
      <c r="K308" s="222"/>
      <c r="L308" s="395" t="s">
        <v>479</v>
      </c>
      <c r="M308" s="395" t="s">
        <v>479</v>
      </c>
      <c r="N308" s="395" t="s">
        <v>479</v>
      </c>
      <c r="O308" s="395" t="s">
        <v>479</v>
      </c>
      <c r="P308" s="395" t="s">
        <v>479</v>
      </c>
      <c r="Q308" s="395" t="s">
        <v>479</v>
      </c>
      <c r="R308" s="390"/>
      <c r="S308" s="390"/>
      <c r="T308" s="390"/>
      <c r="U308" s="390"/>
      <c r="V308" s="390"/>
      <c r="W308" s="51"/>
    </row>
    <row r="309" spans="1:23" ht="25.5">
      <c r="A309" s="61" t="str">
        <f t="shared" si="23"/>
        <v> </v>
      </c>
      <c r="B309" s="75" t="s">
        <v>1594</v>
      </c>
      <c r="C309" s="187" t="s">
        <v>96</v>
      </c>
      <c r="D309" s="128" t="s">
        <v>26</v>
      </c>
      <c r="E309" s="98" t="s">
        <v>2507</v>
      </c>
      <c r="F309" s="312">
        <v>0.15</v>
      </c>
      <c r="G309" s="227">
        <v>0.03</v>
      </c>
      <c r="H309" s="301"/>
      <c r="I309" s="308"/>
      <c r="J309" s="221"/>
      <c r="K309" s="222"/>
      <c r="L309" s="395" t="s">
        <v>479</v>
      </c>
      <c r="M309" s="395" t="s">
        <v>479</v>
      </c>
      <c r="N309" s="395" t="s">
        <v>479</v>
      </c>
      <c r="O309" s="395" t="s">
        <v>479</v>
      </c>
      <c r="P309" s="395" t="s">
        <v>479</v>
      </c>
      <c r="Q309" s="395" t="s">
        <v>479</v>
      </c>
      <c r="R309" s="390"/>
      <c r="S309" s="390"/>
      <c r="T309" s="390"/>
      <c r="U309" s="390"/>
      <c r="V309" s="390"/>
      <c r="W309" s="51"/>
    </row>
    <row r="310" spans="1:23" ht="25.5">
      <c r="A310" s="61" t="str">
        <f t="shared" si="23"/>
        <v> </v>
      </c>
      <c r="B310" s="75" t="s">
        <v>2890</v>
      </c>
      <c r="C310" s="187" t="s">
        <v>97</v>
      </c>
      <c r="D310" s="128" t="s">
        <v>26</v>
      </c>
      <c r="E310" s="98" t="s">
        <v>2507</v>
      </c>
      <c r="F310" s="312">
        <v>0.058</v>
      </c>
      <c r="G310" s="227">
        <v>0.03</v>
      </c>
      <c r="H310" s="301"/>
      <c r="I310" s="308"/>
      <c r="J310" s="221"/>
      <c r="K310" s="222"/>
      <c r="L310" s="395" t="s">
        <v>479</v>
      </c>
      <c r="M310" s="395" t="s">
        <v>479</v>
      </c>
      <c r="N310" s="395" t="s">
        <v>479</v>
      </c>
      <c r="O310" s="395" t="s">
        <v>479</v>
      </c>
      <c r="P310" s="395" t="s">
        <v>479</v>
      </c>
      <c r="Q310" s="395" t="s">
        <v>479</v>
      </c>
      <c r="R310" s="390"/>
      <c r="S310" s="390"/>
      <c r="T310" s="390"/>
      <c r="U310" s="390"/>
      <c r="V310" s="390"/>
      <c r="W310" s="51"/>
    </row>
    <row r="311" spans="1:23" ht="25.5">
      <c r="A311" s="61" t="str">
        <f t="shared" si="23"/>
        <v> </v>
      </c>
      <c r="B311" s="75" t="s">
        <v>2891</v>
      </c>
      <c r="C311" s="187" t="s">
        <v>957</v>
      </c>
      <c r="D311" s="128" t="s">
        <v>26</v>
      </c>
      <c r="E311" s="98" t="s">
        <v>2507</v>
      </c>
      <c r="F311" s="312">
        <v>0.17</v>
      </c>
      <c r="G311" s="227">
        <v>0.03</v>
      </c>
      <c r="H311" s="301"/>
      <c r="I311" s="308"/>
      <c r="J311" s="221"/>
      <c r="K311" s="222"/>
      <c r="L311" s="395" t="s">
        <v>479</v>
      </c>
      <c r="M311" s="395" t="s">
        <v>479</v>
      </c>
      <c r="N311" s="395" t="s">
        <v>479</v>
      </c>
      <c r="O311" s="395" t="s">
        <v>479</v>
      </c>
      <c r="P311" s="395" t="s">
        <v>479</v>
      </c>
      <c r="Q311" s="395" t="s">
        <v>479</v>
      </c>
      <c r="R311" s="390"/>
      <c r="S311" s="390"/>
      <c r="T311" s="390"/>
      <c r="U311" s="390"/>
      <c r="V311" s="390"/>
      <c r="W311" s="51"/>
    </row>
    <row r="312" spans="1:23" ht="13.5">
      <c r="A312" s="61" t="str">
        <f t="shared" si="23"/>
        <v> </v>
      </c>
      <c r="C312" s="72"/>
      <c r="D312" s="128"/>
      <c r="E312" s="98"/>
      <c r="F312" s="310"/>
      <c r="G312" s="227"/>
      <c r="H312" s="301"/>
      <c r="I312" s="308"/>
      <c r="J312" s="221"/>
      <c r="K312" s="222"/>
      <c r="L312" s="395" t="s">
        <v>479</v>
      </c>
      <c r="M312" s="395" t="s">
        <v>479</v>
      </c>
      <c r="N312" s="395" t="s">
        <v>479</v>
      </c>
      <c r="O312" s="395" t="s">
        <v>479</v>
      </c>
      <c r="P312" s="395" t="s">
        <v>479</v>
      </c>
      <c r="Q312" s="395" t="s">
        <v>479</v>
      </c>
      <c r="R312" s="390"/>
      <c r="S312" s="390"/>
      <c r="T312" s="390"/>
      <c r="U312" s="390"/>
      <c r="V312" s="390"/>
      <c r="W312" s="51"/>
    </row>
    <row r="313" spans="1:23" ht="25.5">
      <c r="A313" s="61" t="str">
        <f t="shared" si="23"/>
        <v> </v>
      </c>
      <c r="B313" s="75" t="s">
        <v>2892</v>
      </c>
      <c r="C313" s="72" t="s">
        <v>2101</v>
      </c>
      <c r="D313" s="128" t="s">
        <v>2845</v>
      </c>
      <c r="E313" s="98" t="s">
        <v>2507</v>
      </c>
      <c r="F313" s="310">
        <v>0.14</v>
      </c>
      <c r="G313" s="227">
        <v>0.3</v>
      </c>
      <c r="H313" s="301"/>
      <c r="I313" s="308"/>
      <c r="J313" s="221"/>
      <c r="K313" s="222"/>
      <c r="L313" s="395" t="s">
        <v>479</v>
      </c>
      <c r="M313" s="395" t="s">
        <v>479</v>
      </c>
      <c r="N313" s="395" t="s">
        <v>479</v>
      </c>
      <c r="O313" s="395" t="s">
        <v>479</v>
      </c>
      <c r="P313" s="395" t="s">
        <v>479</v>
      </c>
      <c r="Q313" s="395" t="s">
        <v>479</v>
      </c>
      <c r="R313" s="390"/>
      <c r="S313" s="390"/>
      <c r="T313" s="390"/>
      <c r="U313" s="390"/>
      <c r="V313" s="390"/>
      <c r="W313" s="51"/>
    </row>
    <row r="314" spans="1:23" ht="25.5">
      <c r="A314" s="61" t="str">
        <f t="shared" si="23"/>
        <v> </v>
      </c>
      <c r="B314" s="75" t="s">
        <v>2893</v>
      </c>
      <c r="C314" s="72" t="s">
        <v>656</v>
      </c>
      <c r="D314" s="128" t="s">
        <v>2845</v>
      </c>
      <c r="E314" s="98" t="s">
        <v>2507</v>
      </c>
      <c r="F314" s="310">
        <v>0.19</v>
      </c>
      <c r="G314" s="227">
        <v>0.3</v>
      </c>
      <c r="H314" s="301"/>
      <c r="I314" s="308"/>
      <c r="J314" s="221"/>
      <c r="K314" s="222"/>
      <c r="L314" s="395" t="s">
        <v>479</v>
      </c>
      <c r="M314" s="395" t="s">
        <v>479</v>
      </c>
      <c r="N314" s="395" t="s">
        <v>479</v>
      </c>
      <c r="O314" s="395" t="s">
        <v>479</v>
      </c>
      <c r="P314" s="395" t="s">
        <v>479</v>
      </c>
      <c r="Q314" s="395" t="s">
        <v>479</v>
      </c>
      <c r="R314" s="390"/>
      <c r="S314" s="390"/>
      <c r="T314" s="390"/>
      <c r="U314" s="390"/>
      <c r="V314" s="390"/>
      <c r="W314" s="51"/>
    </row>
    <row r="315" spans="1:23" ht="25.5">
      <c r="A315" s="61" t="str">
        <f t="shared" si="23"/>
        <v> </v>
      </c>
      <c r="B315" s="75" t="s">
        <v>1938</v>
      </c>
      <c r="C315" s="72" t="s">
        <v>2243</v>
      </c>
      <c r="D315" s="128" t="s">
        <v>2845</v>
      </c>
      <c r="E315" s="98" t="s">
        <v>2507</v>
      </c>
      <c r="F315" s="310">
        <v>0.18</v>
      </c>
      <c r="G315" s="227">
        <v>0.3</v>
      </c>
      <c r="H315" s="301"/>
      <c r="I315" s="308"/>
      <c r="J315" s="221"/>
      <c r="K315" s="222"/>
      <c r="L315" s="395" t="s">
        <v>479</v>
      </c>
      <c r="M315" s="395" t="s">
        <v>479</v>
      </c>
      <c r="N315" s="395" t="s">
        <v>479</v>
      </c>
      <c r="O315" s="395" t="s">
        <v>479</v>
      </c>
      <c r="P315" s="395" t="s">
        <v>479</v>
      </c>
      <c r="Q315" s="395" t="s">
        <v>479</v>
      </c>
      <c r="R315" s="390"/>
      <c r="S315" s="390"/>
      <c r="T315" s="390"/>
      <c r="U315" s="390"/>
      <c r="V315" s="390"/>
      <c r="W315" s="51"/>
    </row>
    <row r="316" spans="1:23" ht="25.5">
      <c r="A316" s="61" t="str">
        <f t="shared" si="23"/>
        <v> </v>
      </c>
      <c r="B316" s="75" t="s">
        <v>1939</v>
      </c>
      <c r="C316" s="72" t="s">
        <v>1757</v>
      </c>
      <c r="D316" s="128" t="s">
        <v>2845</v>
      </c>
      <c r="E316" s="98" t="s">
        <v>2507</v>
      </c>
      <c r="F316" s="310">
        <v>0.2</v>
      </c>
      <c r="G316" s="227">
        <v>0.3</v>
      </c>
      <c r="H316" s="301"/>
      <c r="I316" s="308"/>
      <c r="J316" s="221"/>
      <c r="K316" s="222"/>
      <c r="L316" s="395" t="s">
        <v>479</v>
      </c>
      <c r="M316" s="395" t="s">
        <v>479</v>
      </c>
      <c r="N316" s="395" t="s">
        <v>479</v>
      </c>
      <c r="O316" s="395" t="s">
        <v>479</v>
      </c>
      <c r="P316" s="395" t="s">
        <v>479</v>
      </c>
      <c r="Q316" s="395" t="s">
        <v>479</v>
      </c>
      <c r="R316" s="390"/>
      <c r="S316" s="390"/>
      <c r="T316" s="390"/>
      <c r="U316" s="390"/>
      <c r="V316" s="390"/>
      <c r="W316" s="51"/>
    </row>
    <row r="317" spans="1:23" ht="25.5">
      <c r="A317" s="61" t="str">
        <f t="shared" si="23"/>
        <v> </v>
      </c>
      <c r="B317" s="75" t="s">
        <v>1940</v>
      </c>
      <c r="C317" s="72" t="s">
        <v>1778</v>
      </c>
      <c r="D317" s="128" t="s">
        <v>2845</v>
      </c>
      <c r="E317" s="98" t="s">
        <v>2507</v>
      </c>
      <c r="F317" s="310">
        <v>0.25</v>
      </c>
      <c r="G317" s="227">
        <v>0.3</v>
      </c>
      <c r="H317" s="301"/>
      <c r="I317" s="308"/>
      <c r="J317" s="221"/>
      <c r="K317" s="222"/>
      <c r="L317" s="395" t="s">
        <v>479</v>
      </c>
      <c r="M317" s="395" t="s">
        <v>479</v>
      </c>
      <c r="N317" s="395" t="s">
        <v>479</v>
      </c>
      <c r="O317" s="395" t="s">
        <v>479</v>
      </c>
      <c r="P317" s="395" t="s">
        <v>479</v>
      </c>
      <c r="Q317" s="395" t="s">
        <v>479</v>
      </c>
      <c r="R317" s="390"/>
      <c r="S317" s="390"/>
      <c r="T317" s="390"/>
      <c r="U317" s="390"/>
      <c r="V317" s="390"/>
      <c r="W317" s="51"/>
    </row>
    <row r="318" spans="1:23" ht="25.5">
      <c r="A318" s="61" t="str">
        <f t="shared" si="23"/>
        <v> </v>
      </c>
      <c r="B318" s="75" t="s">
        <v>1941</v>
      </c>
      <c r="C318" s="72" t="s">
        <v>168</v>
      </c>
      <c r="D318" s="128" t="s">
        <v>2845</v>
      </c>
      <c r="E318" s="98" t="s">
        <v>2507</v>
      </c>
      <c r="F318" s="310">
        <v>0.25</v>
      </c>
      <c r="G318" s="227">
        <v>0.3</v>
      </c>
      <c r="H318" s="301"/>
      <c r="I318" s="308"/>
      <c r="J318" s="221"/>
      <c r="K318" s="222"/>
      <c r="L318" s="395" t="s">
        <v>479</v>
      </c>
      <c r="M318" s="395" t="s">
        <v>479</v>
      </c>
      <c r="N318" s="395" t="s">
        <v>479</v>
      </c>
      <c r="O318" s="395" t="s">
        <v>479</v>
      </c>
      <c r="P318" s="395" t="s">
        <v>479</v>
      </c>
      <c r="Q318" s="395" t="s">
        <v>479</v>
      </c>
      <c r="R318" s="390"/>
      <c r="S318" s="390"/>
      <c r="T318" s="390"/>
      <c r="U318" s="390"/>
      <c r="V318" s="390"/>
      <c r="W318" s="51"/>
    </row>
    <row r="319" spans="1:23" ht="25.5">
      <c r="A319" s="61" t="str">
        <f t="shared" si="23"/>
        <v> </v>
      </c>
      <c r="B319" s="75" t="s">
        <v>1942</v>
      </c>
      <c r="C319" s="72" t="s">
        <v>169</v>
      </c>
      <c r="D319" s="128" t="s">
        <v>2845</v>
      </c>
      <c r="E319" s="98" t="s">
        <v>2507</v>
      </c>
      <c r="F319" s="310">
        <v>0.3</v>
      </c>
      <c r="G319" s="227">
        <v>0.3</v>
      </c>
      <c r="H319" s="301"/>
      <c r="I319" s="308"/>
      <c r="J319" s="221"/>
      <c r="K319" s="222"/>
      <c r="L319" s="395" t="s">
        <v>479</v>
      </c>
      <c r="M319" s="395" t="s">
        <v>479</v>
      </c>
      <c r="N319" s="395" t="s">
        <v>479</v>
      </c>
      <c r="O319" s="395" t="s">
        <v>479</v>
      </c>
      <c r="P319" s="395" t="s">
        <v>479</v>
      </c>
      <c r="Q319" s="395" t="s">
        <v>479</v>
      </c>
      <c r="R319" s="390"/>
      <c r="S319" s="390"/>
      <c r="T319" s="390"/>
      <c r="U319" s="390"/>
      <c r="V319" s="390"/>
      <c r="W319" s="51"/>
    </row>
    <row r="320" spans="1:23" ht="13.5">
      <c r="A320" s="61" t="str">
        <f t="shared" si="23"/>
        <v> </v>
      </c>
      <c r="C320" s="72"/>
      <c r="D320" s="128"/>
      <c r="E320" s="98"/>
      <c r="F320" s="310"/>
      <c r="G320" s="227"/>
      <c r="H320" s="301"/>
      <c r="I320" s="308"/>
      <c r="J320" s="221"/>
      <c r="K320" s="222"/>
      <c r="L320" s="395" t="s">
        <v>479</v>
      </c>
      <c r="M320" s="395" t="s">
        <v>479</v>
      </c>
      <c r="N320" s="395" t="s">
        <v>479</v>
      </c>
      <c r="O320" s="395" t="s">
        <v>479</v>
      </c>
      <c r="P320" s="395" t="s">
        <v>479</v>
      </c>
      <c r="Q320" s="395" t="s">
        <v>479</v>
      </c>
      <c r="R320" s="390"/>
      <c r="S320" s="390"/>
      <c r="T320" s="390"/>
      <c r="U320" s="390"/>
      <c r="V320" s="390"/>
      <c r="W320" s="51"/>
    </row>
    <row r="321" spans="1:23" ht="13.5">
      <c r="A321" s="61" t="str">
        <f aca="true" t="shared" si="24" ref="A321:A346">IF(L321="X","C",IF(M321="X","C",IF(N321="X","C",IF(O321="X","C",IF(P321="X","C",IF(Q321="X","C"," "))))))</f>
        <v> </v>
      </c>
      <c r="B321" s="75" t="s">
        <v>1943</v>
      </c>
      <c r="C321" s="72" t="s">
        <v>170</v>
      </c>
      <c r="D321" s="128" t="s">
        <v>2845</v>
      </c>
      <c r="E321" s="98" t="s">
        <v>2507</v>
      </c>
      <c r="F321" s="310">
        <v>0.14</v>
      </c>
      <c r="G321" s="227">
        <v>0.3</v>
      </c>
      <c r="H321" s="301"/>
      <c r="I321" s="308"/>
      <c r="J321" s="221"/>
      <c r="K321" s="222"/>
      <c r="L321" s="395" t="s">
        <v>479</v>
      </c>
      <c r="M321" s="395" t="s">
        <v>479</v>
      </c>
      <c r="N321" s="395" t="s">
        <v>479</v>
      </c>
      <c r="O321" s="395" t="s">
        <v>479</v>
      </c>
      <c r="P321" s="395" t="s">
        <v>479</v>
      </c>
      <c r="Q321" s="395" t="s">
        <v>479</v>
      </c>
      <c r="R321" s="390"/>
      <c r="S321" s="390"/>
      <c r="T321" s="390"/>
      <c r="U321" s="390"/>
      <c r="V321" s="390"/>
      <c r="W321" s="51"/>
    </row>
    <row r="322" spans="1:23" ht="13.5">
      <c r="A322" s="61" t="str">
        <f t="shared" si="24"/>
        <v> </v>
      </c>
      <c r="B322" s="75" t="s">
        <v>27</v>
      </c>
      <c r="C322" s="72" t="s">
        <v>171</v>
      </c>
      <c r="D322" s="128" t="s">
        <v>2845</v>
      </c>
      <c r="E322" s="98" t="s">
        <v>2507</v>
      </c>
      <c r="F322" s="310">
        <v>0.18</v>
      </c>
      <c r="G322" s="227">
        <v>0.3</v>
      </c>
      <c r="H322" s="301"/>
      <c r="I322" s="308"/>
      <c r="J322" s="221"/>
      <c r="K322" s="222"/>
      <c r="L322" s="395" t="s">
        <v>479</v>
      </c>
      <c r="M322" s="395" t="s">
        <v>479</v>
      </c>
      <c r="N322" s="395" t="s">
        <v>479</v>
      </c>
      <c r="O322" s="395" t="s">
        <v>479</v>
      </c>
      <c r="P322" s="395" t="s">
        <v>479</v>
      </c>
      <c r="Q322" s="395" t="s">
        <v>479</v>
      </c>
      <c r="R322" s="390"/>
      <c r="S322" s="390"/>
      <c r="T322" s="390"/>
      <c r="U322" s="390"/>
      <c r="V322" s="390"/>
      <c r="W322" s="51"/>
    </row>
    <row r="323" spans="1:23" ht="25.5">
      <c r="A323" s="61" t="str">
        <f t="shared" si="24"/>
        <v> </v>
      </c>
      <c r="B323" s="75" t="s">
        <v>28</v>
      </c>
      <c r="C323" s="72" t="s">
        <v>172</v>
      </c>
      <c r="D323" s="128" t="s">
        <v>2845</v>
      </c>
      <c r="E323" s="98" t="s">
        <v>2507</v>
      </c>
      <c r="F323" s="310">
        <v>0.19</v>
      </c>
      <c r="G323" s="227">
        <v>0.3</v>
      </c>
      <c r="H323" s="301"/>
      <c r="I323" s="308"/>
      <c r="J323" s="221"/>
      <c r="K323" s="222"/>
      <c r="L323" s="395" t="s">
        <v>479</v>
      </c>
      <c r="M323" s="395" t="s">
        <v>479</v>
      </c>
      <c r="N323" s="395" t="s">
        <v>479</v>
      </c>
      <c r="O323" s="395" t="s">
        <v>479</v>
      </c>
      <c r="P323" s="395" t="s">
        <v>479</v>
      </c>
      <c r="Q323" s="395" t="s">
        <v>479</v>
      </c>
      <c r="R323" s="390"/>
      <c r="S323" s="390"/>
      <c r="T323" s="390"/>
      <c r="U323" s="390"/>
      <c r="V323" s="390"/>
      <c r="W323" s="51"/>
    </row>
    <row r="324" spans="1:23" ht="13.5">
      <c r="A324" s="61" t="str">
        <f t="shared" si="24"/>
        <v> </v>
      </c>
      <c r="B324" s="75" t="s">
        <v>1388</v>
      </c>
      <c r="C324" s="72" t="s">
        <v>173</v>
      </c>
      <c r="D324" s="128" t="s">
        <v>2845</v>
      </c>
      <c r="E324" s="98" t="s">
        <v>2507</v>
      </c>
      <c r="F324" s="310">
        <v>0.23</v>
      </c>
      <c r="G324" s="227">
        <v>0.3</v>
      </c>
      <c r="H324" s="301"/>
      <c r="I324" s="308"/>
      <c r="J324" s="221"/>
      <c r="K324" s="222"/>
      <c r="L324" s="395" t="s">
        <v>479</v>
      </c>
      <c r="M324" s="395" t="s">
        <v>479</v>
      </c>
      <c r="N324" s="395" t="s">
        <v>479</v>
      </c>
      <c r="O324" s="395" t="s">
        <v>479</v>
      </c>
      <c r="P324" s="395" t="s">
        <v>479</v>
      </c>
      <c r="Q324" s="395" t="s">
        <v>479</v>
      </c>
      <c r="R324" s="390"/>
      <c r="S324" s="390"/>
      <c r="T324" s="390"/>
      <c r="U324" s="390"/>
      <c r="V324" s="390"/>
      <c r="W324" s="51"/>
    </row>
    <row r="325" spans="1:23" ht="13.5">
      <c r="A325" s="61" t="str">
        <f t="shared" si="24"/>
        <v> </v>
      </c>
      <c r="C325" s="72"/>
      <c r="D325" s="128"/>
      <c r="E325" s="98"/>
      <c r="F325" s="310"/>
      <c r="G325" s="227"/>
      <c r="H325" s="301"/>
      <c r="I325" s="308"/>
      <c r="J325" s="221"/>
      <c r="K325" s="222"/>
      <c r="L325" s="395" t="s">
        <v>479</v>
      </c>
      <c r="M325" s="395" t="s">
        <v>479</v>
      </c>
      <c r="N325" s="395" t="s">
        <v>479</v>
      </c>
      <c r="O325" s="395" t="s">
        <v>479</v>
      </c>
      <c r="P325" s="395" t="s">
        <v>479</v>
      </c>
      <c r="Q325" s="395" t="s">
        <v>479</v>
      </c>
      <c r="R325" s="390"/>
      <c r="S325" s="390"/>
      <c r="T325" s="390"/>
      <c r="U325" s="390"/>
      <c r="V325" s="390"/>
      <c r="W325" s="51"/>
    </row>
    <row r="326" spans="1:23" ht="25.5">
      <c r="A326" s="61" t="str">
        <f t="shared" si="24"/>
        <v> </v>
      </c>
      <c r="B326" s="75" t="s">
        <v>2768</v>
      </c>
      <c r="C326" s="72" t="s">
        <v>174</v>
      </c>
      <c r="D326" s="128" t="s">
        <v>2845</v>
      </c>
      <c r="E326" s="98" t="s">
        <v>2507</v>
      </c>
      <c r="F326" s="310">
        <v>0.25</v>
      </c>
      <c r="G326" s="227">
        <v>0.3</v>
      </c>
      <c r="H326" s="301"/>
      <c r="I326" s="308"/>
      <c r="J326" s="221"/>
      <c r="K326" s="222"/>
      <c r="L326" s="395" t="s">
        <v>479</v>
      </c>
      <c r="M326" s="395" t="s">
        <v>479</v>
      </c>
      <c r="N326" s="395" t="s">
        <v>479</v>
      </c>
      <c r="O326" s="395" t="s">
        <v>479</v>
      </c>
      <c r="P326" s="395" t="s">
        <v>479</v>
      </c>
      <c r="Q326" s="395" t="s">
        <v>479</v>
      </c>
      <c r="R326" s="390"/>
      <c r="S326" s="390"/>
      <c r="T326" s="390"/>
      <c r="U326" s="390"/>
      <c r="V326" s="390"/>
      <c r="W326" s="51"/>
    </row>
    <row r="327" spans="1:23" ht="25.5">
      <c r="A327" s="61" t="str">
        <f t="shared" si="24"/>
        <v> </v>
      </c>
      <c r="B327" s="75" t="s">
        <v>2769</v>
      </c>
      <c r="C327" s="72" t="s">
        <v>175</v>
      </c>
      <c r="D327" s="128" t="s">
        <v>2845</v>
      </c>
      <c r="E327" s="98" t="s">
        <v>2507</v>
      </c>
      <c r="F327" s="310">
        <v>0.35</v>
      </c>
      <c r="G327" s="227">
        <v>0.3</v>
      </c>
      <c r="H327" s="301"/>
      <c r="I327" s="308"/>
      <c r="J327" s="221"/>
      <c r="K327" s="222"/>
      <c r="L327" s="395" t="s">
        <v>479</v>
      </c>
      <c r="M327" s="395" t="s">
        <v>479</v>
      </c>
      <c r="N327" s="395" t="s">
        <v>479</v>
      </c>
      <c r="O327" s="395" t="s">
        <v>479</v>
      </c>
      <c r="P327" s="395" t="s">
        <v>479</v>
      </c>
      <c r="Q327" s="395" t="s">
        <v>479</v>
      </c>
      <c r="R327" s="390"/>
      <c r="S327" s="390"/>
      <c r="T327" s="390"/>
      <c r="U327" s="390"/>
      <c r="V327" s="390"/>
      <c r="W327" s="51"/>
    </row>
    <row r="328" spans="1:23" ht="13.5">
      <c r="A328" s="61" t="str">
        <f t="shared" si="24"/>
        <v> </v>
      </c>
      <c r="C328" s="72"/>
      <c r="D328" s="128"/>
      <c r="E328" s="98"/>
      <c r="F328" s="310"/>
      <c r="G328" s="227"/>
      <c r="H328" s="301"/>
      <c r="I328" s="308"/>
      <c r="J328" s="221"/>
      <c r="K328" s="222"/>
      <c r="L328" s="395" t="s">
        <v>479</v>
      </c>
      <c r="M328" s="395" t="s">
        <v>479</v>
      </c>
      <c r="N328" s="395" t="s">
        <v>479</v>
      </c>
      <c r="O328" s="395" t="s">
        <v>479</v>
      </c>
      <c r="P328" s="395" t="s">
        <v>479</v>
      </c>
      <c r="Q328" s="395" t="s">
        <v>479</v>
      </c>
      <c r="R328" s="390"/>
      <c r="S328" s="390"/>
      <c r="T328" s="390"/>
      <c r="U328" s="390"/>
      <c r="V328" s="390"/>
      <c r="W328" s="51"/>
    </row>
    <row r="329" spans="1:23" ht="13.5">
      <c r="A329" s="61" t="str">
        <f t="shared" si="24"/>
        <v> </v>
      </c>
      <c r="C329" s="72"/>
      <c r="D329" s="128"/>
      <c r="E329" s="98"/>
      <c r="F329" s="294"/>
      <c r="G329" s="227"/>
      <c r="H329" s="301"/>
      <c r="I329" s="308"/>
      <c r="J329" s="221"/>
      <c r="K329" s="222"/>
      <c r="L329" s="395" t="s">
        <v>479</v>
      </c>
      <c r="M329" s="395" t="s">
        <v>479</v>
      </c>
      <c r="N329" s="395" t="s">
        <v>479</v>
      </c>
      <c r="O329" s="395" t="s">
        <v>479</v>
      </c>
      <c r="P329" s="395" t="s">
        <v>479</v>
      </c>
      <c r="Q329" s="395" t="s">
        <v>479</v>
      </c>
      <c r="R329" s="390"/>
      <c r="S329" s="390"/>
      <c r="T329" s="390"/>
      <c r="U329" s="390"/>
      <c r="V329" s="390"/>
      <c r="W329" s="51"/>
    </row>
    <row r="330" spans="1:23" ht="13.5">
      <c r="A330" s="61" t="str">
        <f t="shared" si="24"/>
        <v> </v>
      </c>
      <c r="B330" s="75" t="s">
        <v>1595</v>
      </c>
      <c r="C330" s="72" t="s">
        <v>176</v>
      </c>
      <c r="D330" s="128" t="s">
        <v>978</v>
      </c>
      <c r="E330" s="98" t="s">
        <v>2507</v>
      </c>
      <c r="F330" s="294">
        <v>1200</v>
      </c>
      <c r="G330" s="227">
        <v>0.25</v>
      </c>
      <c r="H330" s="283">
        <f aca="true" t="shared" si="25" ref="H330:H337">F330*(1-G330)</f>
        <v>900</v>
      </c>
      <c r="I330" s="289">
        <f>IF(H330=0," ",H330/Currency!$C$11)</f>
        <v>925.7354453816088</v>
      </c>
      <c r="J330" s="70">
        <f>IF(H330=0," ",$H330*VLOOKUP($J$6,Currency!$A$3:$G$8,7,0))</f>
        <v>591.8716296198869</v>
      </c>
      <c r="K330" s="222"/>
      <c r="L330" s="395" t="s">
        <v>479</v>
      </c>
      <c r="M330" s="395" t="s">
        <v>479</v>
      </c>
      <c r="N330" s="395" t="s">
        <v>479</v>
      </c>
      <c r="O330" s="395" t="s">
        <v>479</v>
      </c>
      <c r="P330" s="395" t="s">
        <v>479</v>
      </c>
      <c r="Q330" s="395" t="s">
        <v>479</v>
      </c>
      <c r="R330" s="390"/>
      <c r="S330" s="390"/>
      <c r="T330" s="390"/>
      <c r="U330" s="390"/>
      <c r="V330" s="390"/>
      <c r="W330" s="51"/>
    </row>
    <row r="331" spans="1:23" ht="13.5">
      <c r="A331" s="61" t="str">
        <f>IF(L331="X","C",IF(M331="X","C",IF(N331="X","C",IF(O331="X","C",IF(P331="X","C",IF(Q331="X","C"," "))))))</f>
        <v> </v>
      </c>
      <c r="B331" s="75" t="s">
        <v>2076</v>
      </c>
      <c r="C331" s="72" t="s">
        <v>2080</v>
      </c>
      <c r="D331" s="128" t="s">
        <v>26</v>
      </c>
      <c r="E331" s="98" t="s">
        <v>2507</v>
      </c>
      <c r="F331" s="294">
        <v>920</v>
      </c>
      <c r="G331" s="227">
        <v>0.03</v>
      </c>
      <c r="H331" s="283">
        <f t="shared" si="25"/>
        <v>892.4</v>
      </c>
      <c r="I331" s="289">
        <f>IF(H331=0," ",H331/Currency!$C$11)</f>
        <v>917.9181238428307</v>
      </c>
      <c r="J331" s="70">
        <f>IF(H331=0," ",$H331*VLOOKUP($J$6,Currency!$A$3:$G$8,7,0))</f>
        <v>586.8736025253189</v>
      </c>
      <c r="K331" s="222"/>
      <c r="L331" s="395" t="s">
        <v>479</v>
      </c>
      <c r="M331" s="395" t="s">
        <v>479</v>
      </c>
      <c r="N331" s="395" t="s">
        <v>479</v>
      </c>
      <c r="O331" s="395" t="s">
        <v>479</v>
      </c>
      <c r="P331" s="395" t="s">
        <v>479</v>
      </c>
      <c r="Q331" s="395" t="s">
        <v>479</v>
      </c>
      <c r="R331" s="390"/>
      <c r="S331" s="390"/>
      <c r="T331" s="390"/>
      <c r="U331" s="390"/>
      <c r="V331" s="390"/>
      <c r="W331" s="51"/>
    </row>
    <row r="332" spans="1:23" ht="25.5">
      <c r="A332" s="61" t="str">
        <f>IF(L332="X","C",IF(M332="X","C",IF(N332="X","C",IF(O332="X","C",IF(P332="X","C",IF(Q332="X","C"," "))))))</f>
        <v> </v>
      </c>
      <c r="B332" s="75" t="s">
        <v>2077</v>
      </c>
      <c r="C332" s="72" t="s">
        <v>2082</v>
      </c>
      <c r="D332" s="128" t="s">
        <v>26</v>
      </c>
      <c r="E332" s="98" t="s">
        <v>2507</v>
      </c>
      <c r="F332" s="294">
        <v>545</v>
      </c>
      <c r="G332" s="227">
        <v>0.03</v>
      </c>
      <c r="H332" s="283">
        <f t="shared" si="25"/>
        <v>528.65</v>
      </c>
      <c r="I332" s="289">
        <f>IF(H332=0," ",H332/Currency!$C$11)</f>
        <v>543.7667146677638</v>
      </c>
      <c r="J332" s="70">
        <f>IF(H332=0," ",$H332*VLOOKUP($J$6,Currency!$A$3:$G$8,7,0))</f>
        <v>347.6588188872813</v>
      </c>
      <c r="K332" s="222"/>
      <c r="L332" s="395" t="s">
        <v>479</v>
      </c>
      <c r="M332" s="395" t="s">
        <v>479</v>
      </c>
      <c r="N332" s="395" t="s">
        <v>479</v>
      </c>
      <c r="O332" s="395" t="s">
        <v>479</v>
      </c>
      <c r="P332" s="395" t="s">
        <v>479</v>
      </c>
      <c r="Q332" s="395" t="s">
        <v>479</v>
      </c>
      <c r="R332" s="390"/>
      <c r="S332" s="390"/>
      <c r="T332" s="390"/>
      <c r="U332" s="390"/>
      <c r="V332" s="390"/>
      <c r="W332" s="51"/>
    </row>
    <row r="333" spans="1:23" ht="25.5">
      <c r="A333" s="61" t="str">
        <f>IF(L333="X","C",IF(M333="X","C",IF(N333="X","C",IF(O333="X","C",IF(P333="X","C",IF(Q333="X","C"," "))))))</f>
        <v> </v>
      </c>
      <c r="B333" s="75" t="s">
        <v>2078</v>
      </c>
      <c r="C333" s="72" t="s">
        <v>2081</v>
      </c>
      <c r="D333" s="128" t="s">
        <v>26</v>
      </c>
      <c r="E333" s="98" t="s">
        <v>2507</v>
      </c>
      <c r="F333" s="294">
        <v>750</v>
      </c>
      <c r="G333" s="227">
        <v>0.03</v>
      </c>
      <c r="H333" s="283">
        <f t="shared" si="25"/>
        <v>727.5</v>
      </c>
      <c r="I333" s="289">
        <f>IF(H333=0," ",H333/Currency!$C$11)</f>
        <v>748.3028183501337</v>
      </c>
      <c r="J333" s="70">
        <f>IF(H333=0," ",$H333*VLOOKUP($J$6,Currency!$A$3:$G$8,7,0))</f>
        <v>478.42956727607526</v>
      </c>
      <c r="K333" s="222"/>
      <c r="L333" s="395" t="s">
        <v>479</v>
      </c>
      <c r="M333" s="395" t="s">
        <v>479</v>
      </c>
      <c r="N333" s="395" t="s">
        <v>479</v>
      </c>
      <c r="O333" s="395" t="s">
        <v>479</v>
      </c>
      <c r="P333" s="395" t="s">
        <v>479</v>
      </c>
      <c r="Q333" s="395" t="s">
        <v>479</v>
      </c>
      <c r="R333" s="390"/>
      <c r="S333" s="390"/>
      <c r="T333" s="390"/>
      <c r="U333" s="390"/>
      <c r="V333" s="390"/>
      <c r="W333" s="51"/>
    </row>
    <row r="334" spans="1:23" ht="25.5">
      <c r="A334" s="61" t="str">
        <f>IF(L334="X","C",IF(M334="X","C",IF(N334="X","C",IF(O334="X","C",IF(P334="X","C",IF(Q334="X","C"," "))))))</f>
        <v> </v>
      </c>
      <c r="B334" s="75" t="s">
        <v>2079</v>
      </c>
      <c r="C334" s="72" t="s">
        <v>2083</v>
      </c>
      <c r="D334" s="128" t="s">
        <v>26</v>
      </c>
      <c r="E334" s="98" t="s">
        <v>2507</v>
      </c>
      <c r="F334" s="294">
        <v>310</v>
      </c>
      <c r="G334" s="227">
        <v>0.03</v>
      </c>
      <c r="H334" s="283">
        <f t="shared" si="25"/>
        <v>300.7</v>
      </c>
      <c r="I334" s="289">
        <f>IF(H334=0," ",H334/Currency!$C$11)</f>
        <v>309.2984982513886</v>
      </c>
      <c r="J334" s="70">
        <f>IF(H334=0," ",$H334*VLOOKUP($J$6,Currency!$A$3:$G$8,7,0))</f>
        <v>197.75088780744443</v>
      </c>
      <c r="K334" s="222"/>
      <c r="L334" s="395" t="s">
        <v>479</v>
      </c>
      <c r="M334" s="395" t="s">
        <v>479</v>
      </c>
      <c r="N334" s="395" t="s">
        <v>479</v>
      </c>
      <c r="O334" s="395" t="s">
        <v>479</v>
      </c>
      <c r="P334" s="395" t="s">
        <v>479</v>
      </c>
      <c r="Q334" s="395" t="s">
        <v>479</v>
      </c>
      <c r="R334" s="390"/>
      <c r="S334" s="390"/>
      <c r="T334" s="390"/>
      <c r="U334" s="390"/>
      <c r="V334" s="390"/>
      <c r="W334" s="51"/>
    </row>
    <row r="335" spans="1:23" ht="13.5">
      <c r="A335" s="61" t="str">
        <f t="shared" si="24"/>
        <v> </v>
      </c>
      <c r="B335" s="75" t="s">
        <v>1944</v>
      </c>
      <c r="C335" s="72" t="s">
        <v>37</v>
      </c>
      <c r="D335" s="128" t="s">
        <v>978</v>
      </c>
      <c r="E335" s="98" t="s">
        <v>2507</v>
      </c>
      <c r="F335" s="294">
        <v>2201</v>
      </c>
      <c r="G335" s="227">
        <v>0.25</v>
      </c>
      <c r="H335" s="283">
        <f t="shared" si="25"/>
        <v>1650.75</v>
      </c>
      <c r="I335" s="289">
        <f>IF(H335=0," ",H335/Currency!$C$11)</f>
        <v>1697.9530960707675</v>
      </c>
      <c r="J335" s="70">
        <f>IF(H335=0," ",$H335*VLOOKUP($J$6,Currency!$A$3:$G$8,7,0))</f>
        <v>1085.591213994476</v>
      </c>
      <c r="K335" s="222"/>
      <c r="L335" s="395" t="s">
        <v>479</v>
      </c>
      <c r="M335" s="395" t="s">
        <v>479</v>
      </c>
      <c r="N335" s="395" t="s">
        <v>479</v>
      </c>
      <c r="O335" s="395" t="s">
        <v>479</v>
      </c>
      <c r="P335" s="395" t="s">
        <v>479</v>
      </c>
      <c r="Q335" s="395" t="s">
        <v>479</v>
      </c>
      <c r="R335" s="390"/>
      <c r="S335" s="390"/>
      <c r="T335" s="390"/>
      <c r="U335" s="390"/>
      <c r="V335" s="390"/>
      <c r="W335" s="51"/>
    </row>
    <row r="336" spans="1:23" ht="13.5">
      <c r="A336" s="61" t="str">
        <f t="shared" si="24"/>
        <v> </v>
      </c>
      <c r="B336" s="75" t="s">
        <v>1945</v>
      </c>
      <c r="C336" s="72" t="s">
        <v>38</v>
      </c>
      <c r="D336" s="128" t="s">
        <v>978</v>
      </c>
      <c r="E336" s="98" t="s">
        <v>2507</v>
      </c>
      <c r="F336" s="294">
        <v>3736</v>
      </c>
      <c r="G336" s="227">
        <v>0.25</v>
      </c>
      <c r="H336" s="283">
        <f t="shared" si="25"/>
        <v>2802</v>
      </c>
      <c r="I336" s="289">
        <f>IF(H336=0," ",H336/Currency!$C$11)</f>
        <v>2882.123019954742</v>
      </c>
      <c r="J336" s="70">
        <f>IF(H336=0," ",$H336*VLOOKUP($J$6,Currency!$A$3:$G$8,7,0))</f>
        <v>1842.6936735499146</v>
      </c>
      <c r="K336" s="222"/>
      <c r="L336" s="395" t="s">
        <v>479</v>
      </c>
      <c r="M336" s="395" t="s">
        <v>479</v>
      </c>
      <c r="N336" s="395" t="s">
        <v>479</v>
      </c>
      <c r="O336" s="395" t="s">
        <v>479</v>
      </c>
      <c r="P336" s="395" t="s">
        <v>479</v>
      </c>
      <c r="Q336" s="395" t="s">
        <v>479</v>
      </c>
      <c r="R336" s="390"/>
      <c r="S336" s="390"/>
      <c r="T336" s="390"/>
      <c r="U336" s="390"/>
      <c r="V336" s="390"/>
      <c r="W336" s="51"/>
    </row>
    <row r="337" spans="1:23" ht="13.5">
      <c r="A337" s="61" t="str">
        <f t="shared" si="24"/>
        <v> </v>
      </c>
      <c r="B337" s="75" t="s">
        <v>2770</v>
      </c>
      <c r="C337" s="72" t="s">
        <v>288</v>
      </c>
      <c r="D337" s="128" t="s">
        <v>978</v>
      </c>
      <c r="E337" s="98" t="s">
        <v>2507</v>
      </c>
      <c r="F337" s="294">
        <v>1200</v>
      </c>
      <c r="G337" s="227">
        <v>0.25</v>
      </c>
      <c r="H337" s="283">
        <f t="shared" si="25"/>
        <v>900</v>
      </c>
      <c r="I337" s="289">
        <f>IF(H337=0," ",H337/Currency!$C$11)</f>
        <v>925.7354453816088</v>
      </c>
      <c r="J337" s="70">
        <f>IF(H337=0," ",$H337*VLOOKUP($J$6,Currency!$A$3:$G$8,7,0))</f>
        <v>591.8716296198869</v>
      </c>
      <c r="K337" s="222"/>
      <c r="L337" s="395" t="s">
        <v>479</v>
      </c>
      <c r="M337" s="395" t="s">
        <v>479</v>
      </c>
      <c r="N337" s="395" t="s">
        <v>479</v>
      </c>
      <c r="O337" s="395" t="s">
        <v>479</v>
      </c>
      <c r="P337" s="395" t="s">
        <v>479</v>
      </c>
      <c r="Q337" s="395" t="s">
        <v>479</v>
      </c>
      <c r="R337" s="390"/>
      <c r="S337" s="390"/>
      <c r="T337" s="390"/>
      <c r="U337" s="390"/>
      <c r="V337" s="390"/>
      <c r="W337" s="51"/>
    </row>
    <row r="338" spans="1:23" ht="13.5">
      <c r="A338" s="61" t="str">
        <f t="shared" si="24"/>
        <v> </v>
      </c>
      <c r="C338" s="72"/>
      <c r="D338" s="128"/>
      <c r="E338" s="98"/>
      <c r="F338" s="294"/>
      <c r="G338" s="227"/>
      <c r="H338" s="301"/>
      <c r="I338" s="308"/>
      <c r="J338" s="221"/>
      <c r="K338" s="222"/>
      <c r="L338" s="395" t="s">
        <v>479</v>
      </c>
      <c r="M338" s="395" t="s">
        <v>479</v>
      </c>
      <c r="N338" s="395" t="s">
        <v>479</v>
      </c>
      <c r="O338" s="395" t="s">
        <v>479</v>
      </c>
      <c r="P338" s="395" t="s">
        <v>479</v>
      </c>
      <c r="Q338" s="395" t="s">
        <v>479</v>
      </c>
      <c r="R338" s="390"/>
      <c r="S338" s="390"/>
      <c r="T338" s="390"/>
      <c r="U338" s="390"/>
      <c r="V338" s="390"/>
      <c r="W338" s="51"/>
    </row>
    <row r="339" spans="1:23" ht="13.5">
      <c r="A339" s="61" t="str">
        <f t="shared" si="24"/>
        <v> </v>
      </c>
      <c r="B339" s="75" t="s">
        <v>1946</v>
      </c>
      <c r="C339" s="72" t="s">
        <v>385</v>
      </c>
      <c r="D339" s="128" t="s">
        <v>978</v>
      </c>
      <c r="E339" s="98" t="s">
        <v>2507</v>
      </c>
      <c r="F339" s="310">
        <v>0.15</v>
      </c>
      <c r="G339" s="227">
        <v>0.25</v>
      </c>
      <c r="H339" s="301"/>
      <c r="I339" s="308"/>
      <c r="J339" s="221"/>
      <c r="K339" s="222"/>
      <c r="L339" s="395" t="s">
        <v>479</v>
      </c>
      <c r="M339" s="395" t="s">
        <v>479</v>
      </c>
      <c r="N339" s="395" t="s">
        <v>479</v>
      </c>
      <c r="O339" s="395" t="s">
        <v>479</v>
      </c>
      <c r="P339" s="395" t="s">
        <v>479</v>
      </c>
      <c r="Q339" s="395" t="s">
        <v>479</v>
      </c>
      <c r="R339" s="390"/>
      <c r="S339" s="390"/>
      <c r="T339" s="390"/>
      <c r="U339" s="390"/>
      <c r="V339" s="390"/>
      <c r="W339" s="51"/>
    </row>
    <row r="340" spans="1:23" ht="13.5">
      <c r="A340" s="61" t="str">
        <f t="shared" si="24"/>
        <v> </v>
      </c>
      <c r="B340" s="75" t="s">
        <v>1947</v>
      </c>
      <c r="C340" s="72" t="s">
        <v>386</v>
      </c>
      <c r="D340" s="128" t="s">
        <v>978</v>
      </c>
      <c r="E340" s="98" t="s">
        <v>2507</v>
      </c>
      <c r="F340" s="310">
        <v>0.2</v>
      </c>
      <c r="G340" s="227">
        <v>0.25</v>
      </c>
      <c r="H340" s="301"/>
      <c r="I340" s="308"/>
      <c r="J340" s="221"/>
      <c r="K340" s="222"/>
      <c r="L340" s="395" t="s">
        <v>479</v>
      </c>
      <c r="M340" s="395" t="s">
        <v>479</v>
      </c>
      <c r="N340" s="395" t="s">
        <v>479</v>
      </c>
      <c r="O340" s="395" t="s">
        <v>479</v>
      </c>
      <c r="P340" s="395" t="s">
        <v>479</v>
      </c>
      <c r="Q340" s="395" t="s">
        <v>479</v>
      </c>
      <c r="R340" s="390"/>
      <c r="S340" s="390"/>
      <c r="T340" s="390"/>
      <c r="U340" s="390"/>
      <c r="V340" s="390"/>
      <c r="W340" s="51"/>
    </row>
    <row r="341" spans="1:23" ht="13.5">
      <c r="A341" s="61" t="str">
        <f t="shared" si="24"/>
        <v> </v>
      </c>
      <c r="B341" s="75" t="s">
        <v>2771</v>
      </c>
      <c r="C341" s="72" t="s">
        <v>2691</v>
      </c>
      <c r="D341" s="128" t="s">
        <v>978</v>
      </c>
      <c r="E341" s="98" t="s">
        <v>2507</v>
      </c>
      <c r="F341" s="310">
        <v>0.25</v>
      </c>
      <c r="G341" s="227">
        <v>0.25</v>
      </c>
      <c r="H341" s="301"/>
      <c r="I341" s="308"/>
      <c r="J341" s="221"/>
      <c r="K341" s="222"/>
      <c r="L341" s="395" t="s">
        <v>479</v>
      </c>
      <c r="M341" s="395" t="s">
        <v>479</v>
      </c>
      <c r="N341" s="395" t="s">
        <v>479</v>
      </c>
      <c r="O341" s="395" t="s">
        <v>479</v>
      </c>
      <c r="P341" s="395" t="s">
        <v>479</v>
      </c>
      <c r="Q341" s="395" t="s">
        <v>479</v>
      </c>
      <c r="R341" s="390"/>
      <c r="S341" s="390"/>
      <c r="T341" s="390"/>
      <c r="U341" s="390"/>
      <c r="V341" s="390"/>
      <c r="W341" s="51"/>
    </row>
    <row r="342" spans="1:23" ht="13.5">
      <c r="A342" s="61" t="str">
        <f t="shared" si="24"/>
        <v> </v>
      </c>
      <c r="C342" s="72"/>
      <c r="D342" s="128"/>
      <c r="E342" s="98"/>
      <c r="F342" s="310"/>
      <c r="G342" s="227"/>
      <c r="H342" s="301"/>
      <c r="I342" s="308"/>
      <c r="J342" s="221"/>
      <c r="K342" s="222"/>
      <c r="L342" s="395" t="s">
        <v>479</v>
      </c>
      <c r="M342" s="395" t="s">
        <v>479</v>
      </c>
      <c r="N342" s="395" t="s">
        <v>479</v>
      </c>
      <c r="O342" s="395" t="s">
        <v>479</v>
      </c>
      <c r="P342" s="395" t="s">
        <v>479</v>
      </c>
      <c r="Q342" s="395" t="s">
        <v>479</v>
      </c>
      <c r="R342" s="390"/>
      <c r="S342" s="390"/>
      <c r="T342" s="390"/>
      <c r="U342" s="390"/>
      <c r="V342" s="390"/>
      <c r="W342" s="51"/>
    </row>
    <row r="343" spans="1:23" ht="13.5">
      <c r="A343" s="61" t="str">
        <f t="shared" si="24"/>
        <v> </v>
      </c>
      <c r="B343" s="75" t="s">
        <v>1596</v>
      </c>
      <c r="C343" s="72" t="s">
        <v>2692</v>
      </c>
      <c r="D343" s="128" t="s">
        <v>978</v>
      </c>
      <c r="E343" s="98" t="s">
        <v>2507</v>
      </c>
      <c r="F343" s="310">
        <v>0.15</v>
      </c>
      <c r="G343" s="227">
        <v>0.25</v>
      </c>
      <c r="H343" s="301"/>
      <c r="I343" s="308"/>
      <c r="J343" s="221"/>
      <c r="K343" s="222"/>
      <c r="L343" s="395" t="s">
        <v>479</v>
      </c>
      <c r="M343" s="395" t="s">
        <v>479</v>
      </c>
      <c r="N343" s="395" t="s">
        <v>479</v>
      </c>
      <c r="O343" s="395" t="s">
        <v>479</v>
      </c>
      <c r="P343" s="395" t="s">
        <v>479</v>
      </c>
      <c r="Q343" s="395" t="s">
        <v>479</v>
      </c>
      <c r="R343" s="390"/>
      <c r="S343" s="390"/>
      <c r="T343" s="390"/>
      <c r="U343" s="390"/>
      <c r="V343" s="390"/>
      <c r="W343" s="51"/>
    </row>
    <row r="344" spans="1:23" ht="13.5">
      <c r="A344" s="61" t="str">
        <f t="shared" si="24"/>
        <v> </v>
      </c>
      <c r="B344" s="75" t="s">
        <v>1597</v>
      </c>
      <c r="C344" s="72" t="s">
        <v>2693</v>
      </c>
      <c r="D344" s="128" t="s">
        <v>978</v>
      </c>
      <c r="E344" s="98" t="s">
        <v>2507</v>
      </c>
      <c r="F344" s="310">
        <v>0.18</v>
      </c>
      <c r="G344" s="227">
        <v>0.25</v>
      </c>
      <c r="H344" s="301"/>
      <c r="I344" s="308"/>
      <c r="J344" s="221"/>
      <c r="K344" s="222"/>
      <c r="L344" s="395" t="s">
        <v>479</v>
      </c>
      <c r="M344" s="395" t="s">
        <v>479</v>
      </c>
      <c r="N344" s="395" t="s">
        <v>479</v>
      </c>
      <c r="O344" s="395" t="s">
        <v>479</v>
      </c>
      <c r="P344" s="395" t="s">
        <v>479</v>
      </c>
      <c r="Q344" s="395" t="s">
        <v>479</v>
      </c>
      <c r="R344" s="390"/>
      <c r="S344" s="390"/>
      <c r="T344" s="390"/>
      <c r="U344" s="390"/>
      <c r="V344" s="390"/>
      <c r="W344" s="51"/>
    </row>
    <row r="345" spans="1:23" ht="13.5">
      <c r="A345" s="61" t="str">
        <f t="shared" si="24"/>
        <v> </v>
      </c>
      <c r="B345" s="75" t="s">
        <v>1948</v>
      </c>
      <c r="C345" s="72" t="s">
        <v>1681</v>
      </c>
      <c r="D345" s="128" t="s">
        <v>978</v>
      </c>
      <c r="E345" s="98" t="s">
        <v>2507</v>
      </c>
      <c r="F345" s="310">
        <v>0.15</v>
      </c>
      <c r="G345" s="227">
        <v>0.25</v>
      </c>
      <c r="H345" s="301"/>
      <c r="I345" s="308"/>
      <c r="J345" s="221"/>
      <c r="K345" s="222"/>
      <c r="L345" s="395" t="s">
        <v>479</v>
      </c>
      <c r="M345" s="395" t="s">
        <v>479</v>
      </c>
      <c r="N345" s="395" t="s">
        <v>479</v>
      </c>
      <c r="O345" s="395" t="s">
        <v>479</v>
      </c>
      <c r="P345" s="395" t="s">
        <v>479</v>
      </c>
      <c r="Q345" s="395" t="s">
        <v>479</v>
      </c>
      <c r="R345" s="390"/>
      <c r="S345" s="390"/>
      <c r="T345" s="390"/>
      <c r="U345" s="390"/>
      <c r="V345" s="390"/>
      <c r="W345" s="51"/>
    </row>
    <row r="346" spans="1:23" ht="13.5">
      <c r="A346" s="61" t="str">
        <f t="shared" si="24"/>
        <v> </v>
      </c>
      <c r="B346" s="75" t="s">
        <v>1949</v>
      </c>
      <c r="C346" s="72" t="s">
        <v>1107</v>
      </c>
      <c r="D346" s="128" t="s">
        <v>978</v>
      </c>
      <c r="E346" s="98" t="s">
        <v>2507</v>
      </c>
      <c r="F346" s="310">
        <v>0.18</v>
      </c>
      <c r="G346" s="227">
        <v>0.25</v>
      </c>
      <c r="H346" s="301"/>
      <c r="I346" s="308"/>
      <c r="J346" s="221"/>
      <c r="K346" s="222"/>
      <c r="L346" s="395" t="s">
        <v>479</v>
      </c>
      <c r="M346" s="395" t="s">
        <v>479</v>
      </c>
      <c r="N346" s="395" t="s">
        <v>479</v>
      </c>
      <c r="O346" s="395" t="s">
        <v>479</v>
      </c>
      <c r="P346" s="395" t="s">
        <v>479</v>
      </c>
      <c r="Q346" s="395" t="s">
        <v>479</v>
      </c>
      <c r="R346" s="390"/>
      <c r="S346" s="390"/>
      <c r="T346" s="390"/>
      <c r="U346" s="390"/>
      <c r="V346" s="390"/>
      <c r="W346" s="51"/>
    </row>
    <row r="347" spans="18:22" ht="15" customHeight="1">
      <c r="R347" s="209"/>
      <c r="S347" s="209"/>
      <c r="T347" s="209"/>
      <c r="U347" s="209"/>
      <c r="V347" s="209"/>
    </row>
  </sheetData>
  <mergeCells count="1">
    <mergeCell ref="L2:Q2"/>
  </mergeCells>
  <printOptions/>
  <pageMargins left="0.18" right="0.17" top="0.19" bottom="0.33" header="0.17" footer="0.17"/>
  <pageSetup fitToHeight="0" fitToWidth="1" horizontalDpi="1200" verticalDpi="1200" orientation="landscape" paperSize="9" scale="86" r:id="rId2"/>
  <headerFooter alignWithMargins="0">
    <oddFooter>&amp;L&amp;8Sept 2002 Service Pricefile&amp;C&amp;8&amp;P of &amp;N&amp;R&amp;8Enterasys Networks Proprietary Information</oddFooter>
  </headerFooter>
  <drawing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140625" defaultRowHeight="12.75"/>
  <cols>
    <col min="2" max="2" width="11.8515625" style="0" customWidth="1"/>
    <col min="3" max="3" width="13.28125" style="0" customWidth="1"/>
    <col min="5" max="5" width="11.7109375" style="0" customWidth="1"/>
    <col min="6" max="6" width="12.421875" style="0" bestFit="1" customWidth="1"/>
    <col min="7" max="7" width="13.28125" style="0" customWidth="1"/>
    <col min="9" max="9" width="15.421875" style="0" customWidth="1"/>
    <col min="10" max="10" width="12.421875" style="0" bestFit="1" customWidth="1"/>
  </cols>
  <sheetData>
    <row r="1" spans="1:7" ht="13.5" thickBot="1">
      <c r="A1" s="230" t="s">
        <v>1701</v>
      </c>
      <c r="G1">
        <v>1</v>
      </c>
    </row>
    <row r="2" spans="1:7" ht="14.25" thickBot="1" thickTop="1">
      <c r="A2" s="130"/>
      <c r="B2" s="131"/>
      <c r="C2" s="132" t="s">
        <v>1572</v>
      </c>
      <c r="D2" s="133"/>
      <c r="E2" s="143" t="s">
        <v>924</v>
      </c>
      <c r="G2" s="134" t="s">
        <v>1572</v>
      </c>
    </row>
    <row r="3" spans="1:7" ht="15" thickTop="1">
      <c r="A3" s="135" t="s">
        <v>75</v>
      </c>
      <c r="B3" s="136" t="s">
        <v>925</v>
      </c>
      <c r="C3" s="137">
        <f aca="true" t="shared" si="0" ref="C3:C8">1/E3</f>
        <v>0.6576351440220966</v>
      </c>
      <c r="D3" s="138"/>
      <c r="E3" s="144">
        <v>1.5206</v>
      </c>
      <c r="G3" s="137">
        <f aca="true" t="shared" si="1" ref="G3:G8">C3</f>
        <v>0.6576351440220966</v>
      </c>
    </row>
    <row r="4" spans="1:7" ht="14.25">
      <c r="A4" s="135" t="s">
        <v>76</v>
      </c>
      <c r="B4" s="136" t="s">
        <v>926</v>
      </c>
      <c r="C4" s="139">
        <f t="shared" si="0"/>
        <v>31.670023689177718</v>
      </c>
      <c r="D4" s="138"/>
      <c r="E4" s="145">
        <v>0.0315756</v>
      </c>
      <c r="G4" s="139">
        <f t="shared" si="1"/>
        <v>31.670023689177718</v>
      </c>
    </row>
    <row r="5" spans="1:7" ht="14.25">
      <c r="A5" s="135" t="s">
        <v>927</v>
      </c>
      <c r="B5" s="136" t="s">
        <v>928</v>
      </c>
      <c r="C5" s="139">
        <f t="shared" si="0"/>
        <v>9.457597335227375</v>
      </c>
      <c r="D5" s="138"/>
      <c r="E5" s="145">
        <v>0.1057351</v>
      </c>
      <c r="G5" s="139">
        <f t="shared" si="1"/>
        <v>9.457597335227375</v>
      </c>
    </row>
    <row r="6" spans="1:7" ht="14.25">
      <c r="A6" s="135" t="s">
        <v>77</v>
      </c>
      <c r="B6" s="136" t="s">
        <v>929</v>
      </c>
      <c r="C6" s="139">
        <f t="shared" si="0"/>
        <v>1.5134000984920783</v>
      </c>
      <c r="D6" s="138"/>
      <c r="E6" s="145">
        <v>0.6607638</v>
      </c>
      <c r="G6" s="139">
        <f t="shared" si="1"/>
        <v>1.5134000984920783</v>
      </c>
    </row>
    <row r="7" spans="1:7" ht="14.25">
      <c r="A7" s="135" t="s">
        <v>78</v>
      </c>
      <c r="B7" s="136" t="s">
        <v>79</v>
      </c>
      <c r="C7" s="139">
        <f t="shared" si="0"/>
        <v>10.855500264874207</v>
      </c>
      <c r="D7" s="138"/>
      <c r="E7" s="145">
        <v>0.0921192</v>
      </c>
      <c r="G7" s="139">
        <f t="shared" si="1"/>
        <v>10.855500264874207</v>
      </c>
    </row>
    <row r="8" spans="1:7" ht="15" thickBot="1">
      <c r="A8" s="140" t="s">
        <v>930</v>
      </c>
      <c r="B8" s="141" t="s">
        <v>931</v>
      </c>
      <c r="C8" s="142">
        <f t="shared" si="0"/>
        <v>1666666.6666666667</v>
      </c>
      <c r="D8" s="138"/>
      <c r="E8" s="146">
        <v>6E-07</v>
      </c>
      <c r="G8" s="142">
        <f t="shared" si="1"/>
        <v>1666666.6666666667</v>
      </c>
    </row>
    <row r="9" ht="15.75" thickBot="1" thickTop="1">
      <c r="F9" s="389"/>
    </row>
    <row r="10" spans="1:7" ht="14.25" thickBot="1" thickTop="1">
      <c r="A10" s="130"/>
      <c r="B10" s="131"/>
      <c r="C10" s="132" t="s">
        <v>932</v>
      </c>
      <c r="D10" s="133"/>
      <c r="G10" s="134" t="s">
        <v>1572</v>
      </c>
    </row>
    <row r="11" spans="1:7" ht="15.75" thickBot="1" thickTop="1">
      <c r="A11" s="147" t="s">
        <v>478</v>
      </c>
      <c r="B11" s="148" t="s">
        <v>478</v>
      </c>
      <c r="C11" s="149">
        <v>0.9722</v>
      </c>
      <c r="D11" s="138"/>
      <c r="G11" s="150">
        <f>1/C11</f>
        <v>1.0285949393128986</v>
      </c>
    </row>
    <row r="12" ht="13.5" thickTop="1"/>
    <row r="13" ht="12.75">
      <c r="C13" s="207">
        <f>1/1.122</f>
        <v>0.89126559714795</v>
      </c>
    </row>
  </sheetData>
  <printOptions/>
  <pageMargins left="0.75" right="0.75" top="1" bottom="1" header="0.5" footer="0.5"/>
  <pageSetup horizontalDpi="1200" verticalDpi="1200" orientation="portrait" paperSize="9" r:id="rId1"/>
  <headerFooter alignWithMargins="0">
    <oddFooter>&amp;L&amp;8Sept 2002 Price File&amp;R&amp;8Enterasys Networks Proprietary Information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70"/>
  <sheetViews>
    <sheetView tabSelected="1" workbookViewId="0" topLeftCell="A1">
      <selection activeCell="A1" sqref="A1"/>
    </sheetView>
  </sheetViews>
  <sheetFormatPr defaultColWidth="9.140625" defaultRowHeight="12.75"/>
  <cols>
    <col min="1" max="1" width="28.7109375" style="0" customWidth="1"/>
    <col min="2" max="2" width="13.00390625" style="0" hidden="1" customWidth="1"/>
    <col min="3" max="3" width="13.57421875" style="0" customWidth="1"/>
    <col min="4" max="4" width="18.140625" style="0" customWidth="1"/>
    <col min="5" max="5" width="47.00390625" style="0" customWidth="1"/>
    <col min="6" max="6" width="10.421875" style="0" customWidth="1"/>
    <col min="7" max="7" width="14.421875" style="0" customWidth="1"/>
    <col min="8" max="8" width="12.7109375" style="0" customWidth="1"/>
    <col min="9" max="9" width="14.28125" style="0" customWidth="1"/>
    <col min="10" max="10" width="12.57421875" style="0" customWidth="1"/>
    <col min="11" max="11" width="14.7109375" style="0" customWidth="1"/>
    <col min="12" max="12" width="16.140625" style="0" customWidth="1"/>
    <col min="13" max="13" width="11.28125" style="0" customWidth="1"/>
    <col min="14" max="14" width="13.28125" style="0" customWidth="1"/>
    <col min="15" max="15" width="11.57421875" style="0" customWidth="1"/>
    <col min="17" max="17" width="8.00390625" style="0" hidden="1" customWidth="1"/>
    <col min="18" max="18" width="7.00390625" style="0" hidden="1" customWidth="1"/>
    <col min="19" max="19" width="6.28125" style="0" hidden="1" customWidth="1"/>
  </cols>
  <sheetData>
    <row r="1" spans="1:19" ht="24" customHeight="1" thickBot="1" thickTop="1">
      <c r="A1" s="151" t="s">
        <v>933</v>
      </c>
      <c r="B1" s="352"/>
      <c r="C1" s="352"/>
      <c r="D1" s="353"/>
      <c r="E1" s="352"/>
      <c r="F1" s="352"/>
      <c r="G1" s="354"/>
      <c r="H1" s="355">
        <v>0</v>
      </c>
      <c r="I1" s="356"/>
      <c r="J1" s="356"/>
      <c r="K1" s="356"/>
      <c r="L1" s="356"/>
      <c r="M1" s="337"/>
      <c r="N1" s="338"/>
      <c r="Q1" s="207" t="s">
        <v>1560</v>
      </c>
      <c r="R1" s="207">
        <v>0.46</v>
      </c>
      <c r="S1" s="207">
        <v>0.43</v>
      </c>
    </row>
    <row r="2" spans="1:19" ht="25.5" customHeight="1" thickTop="1">
      <c r="A2" s="374" t="s">
        <v>1730</v>
      </c>
      <c r="B2" s="375"/>
      <c r="C2" s="376" t="s">
        <v>199</v>
      </c>
      <c r="D2" s="376" t="s">
        <v>1767</v>
      </c>
      <c r="E2" s="377" t="s">
        <v>229</v>
      </c>
      <c r="F2" s="378" t="s">
        <v>230</v>
      </c>
      <c r="G2" s="378" t="s">
        <v>1731</v>
      </c>
      <c r="H2" s="378" t="s">
        <v>1728</v>
      </c>
      <c r="I2" s="379" t="s">
        <v>86</v>
      </c>
      <c r="J2" s="379" t="s">
        <v>1729</v>
      </c>
      <c r="K2" s="379" t="s">
        <v>1679</v>
      </c>
      <c r="L2" s="379" t="s">
        <v>82</v>
      </c>
      <c r="M2" s="379" t="s">
        <v>87</v>
      </c>
      <c r="N2" s="367"/>
      <c r="Q2" s="207" t="s">
        <v>1561</v>
      </c>
      <c r="R2" s="207">
        <v>0.51</v>
      </c>
      <c r="S2" s="207">
        <v>0.48</v>
      </c>
    </row>
    <row r="3" spans="1:19" ht="12.75">
      <c r="A3" s="380"/>
      <c r="B3" s="380"/>
      <c r="C3" s="381"/>
      <c r="D3" s="381" t="s">
        <v>329</v>
      </c>
      <c r="E3" s="381"/>
      <c r="F3" s="381"/>
      <c r="G3" s="381"/>
      <c r="H3" s="381"/>
      <c r="I3" s="380" t="str">
        <f>IF(A3=0," ",A3+30)</f>
        <v> </v>
      </c>
      <c r="J3" s="382"/>
      <c r="K3" s="383"/>
      <c r="L3" s="384"/>
      <c r="M3" s="384"/>
      <c r="N3" s="337"/>
      <c r="Q3" s="207" t="s">
        <v>1562</v>
      </c>
      <c r="R3" s="207">
        <v>0.51</v>
      </c>
      <c r="S3" s="207">
        <v>0.48</v>
      </c>
    </row>
    <row r="4" spans="1:19" ht="16.5" customHeight="1">
      <c r="A4" s="368"/>
      <c r="B4" s="368"/>
      <c r="C4" s="369"/>
      <c r="D4" s="370"/>
      <c r="E4" s="370"/>
      <c r="F4" s="370"/>
      <c r="G4" s="370"/>
      <c r="H4" s="370"/>
      <c r="I4" s="371"/>
      <c r="J4" s="370"/>
      <c r="K4" s="372"/>
      <c r="L4" s="373"/>
      <c r="M4" s="152"/>
      <c r="N4" s="337"/>
      <c r="Q4" s="207" t="s">
        <v>58</v>
      </c>
      <c r="R4" s="207">
        <v>0.1</v>
      </c>
      <c r="S4" s="207">
        <v>0.1</v>
      </c>
    </row>
    <row r="5" spans="1:14" ht="16.5" customHeight="1">
      <c r="A5" s="357" t="s">
        <v>1739</v>
      </c>
      <c r="B5" s="357"/>
      <c r="C5" s="385"/>
      <c r="D5" s="358"/>
      <c r="F5" s="352"/>
      <c r="G5" s="352"/>
      <c r="H5" s="352"/>
      <c r="I5" s="352"/>
      <c r="J5" s="352"/>
      <c r="K5" s="354"/>
      <c r="L5" s="354"/>
      <c r="M5" s="153"/>
      <c r="N5" s="339"/>
    </row>
    <row r="6" spans="1:14" ht="23.25" customHeight="1">
      <c r="A6" s="387" t="s">
        <v>84</v>
      </c>
      <c r="B6" s="357"/>
      <c r="C6" s="388"/>
      <c r="D6" s="359"/>
      <c r="E6" s="359"/>
      <c r="F6" s="386" t="str">
        <f>IF(P63&gt;0,"EXCEEDED COUNTRY MANAGER AUTHORITY!!!"," ")</f>
        <v> </v>
      </c>
      <c r="H6" s="352"/>
      <c r="I6" s="352"/>
      <c r="J6" s="352"/>
      <c r="K6" s="352"/>
      <c r="L6" s="352"/>
      <c r="M6" s="153"/>
      <c r="N6" s="339"/>
    </row>
    <row r="7" spans="1:14" ht="16.5" customHeight="1">
      <c r="A7" s="360" t="s">
        <v>1740</v>
      </c>
      <c r="B7" s="356"/>
      <c r="C7" s="385"/>
      <c r="D7" s="352"/>
      <c r="E7" s="352"/>
      <c r="F7" s="352"/>
      <c r="G7" s="352"/>
      <c r="H7" s="352"/>
      <c r="I7" s="352"/>
      <c r="J7" s="361" t="s">
        <v>1006</v>
      </c>
      <c r="K7" s="362"/>
      <c r="L7" s="363">
        <f>K63</f>
        <v>0</v>
      </c>
      <c r="M7" s="153"/>
      <c r="N7" s="339"/>
    </row>
    <row r="8" spans="1:14" ht="16.5" customHeight="1">
      <c r="A8" s="360" t="s">
        <v>83</v>
      </c>
      <c r="B8" s="356"/>
      <c r="C8" s="384"/>
      <c r="D8" s="352"/>
      <c r="E8" s="352"/>
      <c r="F8" s="352"/>
      <c r="G8" s="352"/>
      <c r="H8" s="352"/>
      <c r="I8" s="352"/>
      <c r="J8" s="364" t="s">
        <v>1007</v>
      </c>
      <c r="K8" s="365"/>
      <c r="L8" s="366">
        <f>M63</f>
        <v>0</v>
      </c>
      <c r="M8" s="153"/>
      <c r="N8" s="339"/>
    </row>
    <row r="9" spans="1:14" ht="18" customHeight="1" thickBot="1">
      <c r="A9" s="154"/>
      <c r="B9" s="154"/>
      <c r="C9" s="154"/>
      <c r="E9" s="352"/>
      <c r="F9" s="22"/>
      <c r="G9" s="327">
        <f>IF(F9=0,0,F9*(1-N9))</f>
        <v>0</v>
      </c>
      <c r="H9" s="22"/>
      <c r="I9" s="22"/>
      <c r="J9" s="22"/>
      <c r="K9" s="22"/>
      <c r="L9" s="22"/>
      <c r="M9" s="22"/>
      <c r="N9" s="22"/>
    </row>
    <row r="10" spans="1:14" ht="18.75" customHeight="1" thickBot="1">
      <c r="A10" s="231"/>
      <c r="B10" s="231"/>
      <c r="C10" s="232"/>
      <c r="D10" s="233" t="s">
        <v>395</v>
      </c>
      <c r="E10" s="155"/>
      <c r="F10" s="404" t="s">
        <v>1008</v>
      </c>
      <c r="G10" s="405"/>
      <c r="H10" s="405"/>
      <c r="I10" s="1"/>
      <c r="J10" s="404" t="s">
        <v>1009</v>
      </c>
      <c r="K10" s="405"/>
      <c r="L10" s="405"/>
      <c r="M10" s="1"/>
      <c r="N10" s="156"/>
    </row>
    <row r="11" spans="1:15" s="161" customFormat="1" ht="78" customHeight="1" thickBot="1" thickTop="1">
      <c r="A11" s="182" t="s">
        <v>1709</v>
      </c>
      <c r="B11" s="316" t="s">
        <v>2451</v>
      </c>
      <c r="C11" s="194" t="s">
        <v>1010</v>
      </c>
      <c r="D11" s="195" t="s">
        <v>1011</v>
      </c>
      <c r="E11" s="196" t="s">
        <v>922</v>
      </c>
      <c r="F11" s="157" t="s">
        <v>1732</v>
      </c>
      <c r="G11" s="158" t="s">
        <v>1733</v>
      </c>
      <c r="H11" s="159" t="s">
        <v>1734</v>
      </c>
      <c r="I11" s="160" t="s">
        <v>1735</v>
      </c>
      <c r="J11" s="158" t="s">
        <v>1736</v>
      </c>
      <c r="K11" s="158" t="s">
        <v>1737</v>
      </c>
      <c r="L11" s="159" t="s">
        <v>1738</v>
      </c>
      <c r="M11" s="160" t="s">
        <v>1735</v>
      </c>
      <c r="N11" s="326" t="s">
        <v>1563</v>
      </c>
      <c r="O11" s="326" t="s">
        <v>81</v>
      </c>
    </row>
    <row r="12" spans="1:16" ht="13.5" thickTop="1">
      <c r="A12" s="183"/>
      <c r="B12" s="325" t="str">
        <f>IF(C12=" "," ",IF(C12=0," ",VLOOKUP($D$12:$D62,Hardware!$B$14:$E$908,4,0)))</f>
        <v> </v>
      </c>
      <c r="C12" s="346"/>
      <c r="D12" s="347"/>
      <c r="E12" s="328" t="str">
        <f>IF($C12=0," ",IF($A12="C",VLOOKUP($D12,Wiring!$B$6:$H$247,2,0),VLOOKUP($D12,Hardware!$B$14:$J$909,2,0)))</f>
        <v> </v>
      </c>
      <c r="F12" s="329">
        <f>IF($C12=0,0,IF($A12="C",VLOOKUP($D12,Wiring!$B$6:$F$247,5,0),VLOOKUP($D12,Hardware!$B$14:$H$909,7,0)))</f>
        <v>0</v>
      </c>
      <c r="G12" s="327">
        <f>IF(F12=0,0,IF(A12="C",F12*(1-N12),IF(H$3="education",F12*(1-VLOOKUP($B$12:$B$62,$Q$1:$S$4,2,0)),F12*(1-N12))))</f>
        <v>0</v>
      </c>
      <c r="H12" s="330">
        <f>IF($C12=0,0,IF($A12="C",VLOOKUP($D12,Wiring!$B$6:$H$247,7,0),VLOOKUP($D12,Hardware!$B$14:$J$909,9,0)))</f>
        <v>0</v>
      </c>
      <c r="I12" s="331">
        <f>IF($D$3="usd",G12,G12*VLOOKUP($D$3,Currency!$A$1:$G$11,7,0))</f>
        <v>0</v>
      </c>
      <c r="J12" s="332">
        <f>F12*C12</f>
        <v>0</v>
      </c>
      <c r="K12" s="333">
        <f>IF(G12="N/A",J12,G12*C12)</f>
        <v>0</v>
      </c>
      <c r="L12" s="334">
        <f>H12*C12</f>
        <v>0</v>
      </c>
      <c r="M12" s="335">
        <f>IF(I12="N/A",K12,I12*C12)</f>
        <v>0</v>
      </c>
      <c r="N12" s="349">
        <f aca="true" t="shared" si="0" ref="N12:N62">IF(C12=0,0,IF(C12=" ",0,IF($H$3="Education",(F12-G12)/F12,0)))</f>
        <v>0</v>
      </c>
      <c r="O12" s="394" t="str">
        <f aca="true" t="shared" si="1" ref="O12:O62">IF(A12="C",10%,IF(B12="A",45%,IF(B12="B",50%,IF(B12="C",55%,IF(B12="D",10%," ")))))</f>
        <v> </v>
      </c>
      <c r="P12" s="392" t="str">
        <f>IF(N12-1%=O12,0,IF(N12&gt;O12,1," "))</f>
        <v> </v>
      </c>
    </row>
    <row r="13" spans="1:16" ht="12.75">
      <c r="A13" s="184"/>
      <c r="B13" s="325" t="str">
        <f>IF(C13=" "," ",IF(C13=0," ",VLOOKUP($D$12:$D63,Hardware!$B$14:$E$908,4,0)))</f>
        <v> </v>
      </c>
      <c r="C13" s="346"/>
      <c r="D13" s="348"/>
      <c r="E13" s="328" t="str">
        <f>IF($C13=0," ",IF($A13="C",VLOOKUP($D13,Wiring!$B$6:$H$247,2,0),VLOOKUP($D13,Hardware!$B$14:$J$909,2,0)))</f>
        <v> </v>
      </c>
      <c r="F13" s="329">
        <f>IF($C13=0,0,IF($A13="C",VLOOKUP($D13,Wiring!$B$6:$F$247,5,0),VLOOKUP($D13,Hardware!$B$14:$H$909,7,0)))</f>
        <v>0</v>
      </c>
      <c r="G13" s="327">
        <f aca="true" t="shared" si="2" ref="G13:G62">IF(F13=0,0,IF(A13="C",F13*(1-N13),IF(H$3="education",F13*(1-VLOOKUP($B$12:$B$62,$Q$1:$S$4,2,0)),F13*(1-N13))))</f>
        <v>0</v>
      </c>
      <c r="H13" s="330">
        <f>IF($C13=0,0,IF($A13="C",VLOOKUP($D13,Wiring!$B$6:$H$247,7,0),VLOOKUP($D13,Hardware!$B$14:$J$909,9,0)))</f>
        <v>0</v>
      </c>
      <c r="I13" s="331">
        <f>IF($D$3="usd",G13,G13*VLOOKUP($D$3,Currency!$A$1:$G$11,7,0))</f>
        <v>0</v>
      </c>
      <c r="J13" s="332">
        <f aca="true" t="shared" si="3" ref="J13:J60">F13*C13</f>
        <v>0</v>
      </c>
      <c r="K13" s="333">
        <f>IF(G13="N/A",J13,G13*C13)</f>
        <v>0</v>
      </c>
      <c r="L13" s="334">
        <f>H13*C13</f>
        <v>0</v>
      </c>
      <c r="M13" s="335">
        <f>IF(I13="N/A",K13,I13*C13)</f>
        <v>0</v>
      </c>
      <c r="N13" s="349">
        <f t="shared" si="0"/>
        <v>0</v>
      </c>
      <c r="O13" s="394" t="str">
        <f t="shared" si="1"/>
        <v> </v>
      </c>
      <c r="P13" s="392" t="str">
        <f aca="true" t="shared" si="4" ref="P13:P62">IF(N13-1%=O13,0,IF(N13&gt;O13,1," "))</f>
        <v> </v>
      </c>
    </row>
    <row r="14" spans="1:16" ht="12.75">
      <c r="A14" s="184"/>
      <c r="B14" s="325" t="str">
        <f>IF(C14=" "," ",IF(C14=0," ",VLOOKUP($D$12:$D64,Hardware!$B$14:$E$908,4,0)))</f>
        <v> </v>
      </c>
      <c r="C14" s="346"/>
      <c r="D14" s="348"/>
      <c r="E14" s="328" t="str">
        <f>IF($C14=0," ",IF($A14="C",VLOOKUP($D14,Wiring!$B$6:$H$247,2,0),VLOOKUP($D14,Hardware!$B$14:$J$909,2,0)))</f>
        <v> </v>
      </c>
      <c r="F14" s="329">
        <f>IF($C14=0,0,IF($A14="C",VLOOKUP($D14,Wiring!$B$6:$F$247,5,0),VLOOKUP($D14,Hardware!$B$14:$H$909,7,0)))</f>
        <v>0</v>
      </c>
      <c r="G14" s="327">
        <f t="shared" si="2"/>
        <v>0</v>
      </c>
      <c r="H14" s="330">
        <f>IF($C14=0,0,IF($A14="C",VLOOKUP($D14,Wiring!$B$6:$H$247,7,0),VLOOKUP($D14,Hardware!$B$14:$J$909,9,0)))</f>
        <v>0</v>
      </c>
      <c r="I14" s="331">
        <f>IF($D$3="usd",G14,G14*VLOOKUP($D$3,Currency!$A$1:$G$11,7,0))</f>
        <v>0</v>
      </c>
      <c r="J14" s="332">
        <f t="shared" si="3"/>
        <v>0</v>
      </c>
      <c r="K14" s="333">
        <f aca="true" t="shared" si="5" ref="K14:K62">IF(G14="N/A",J14,G14*C14)</f>
        <v>0</v>
      </c>
      <c r="L14" s="334">
        <f aca="true" t="shared" si="6" ref="L14:L62">H14*C14</f>
        <v>0</v>
      </c>
      <c r="M14" s="335">
        <f aca="true" t="shared" si="7" ref="M14:M62">IF(I14="N/A",K14,I14*C14)</f>
        <v>0</v>
      </c>
      <c r="N14" s="349">
        <f t="shared" si="0"/>
        <v>0</v>
      </c>
      <c r="O14" s="394" t="str">
        <f t="shared" si="1"/>
        <v> </v>
      </c>
      <c r="P14" s="392" t="str">
        <f t="shared" si="4"/>
        <v> </v>
      </c>
    </row>
    <row r="15" spans="1:16" ht="12.75">
      <c r="A15" s="184"/>
      <c r="B15" s="325" t="str">
        <f>IF(C15=" "," ",IF(C15=0," ",VLOOKUP($D$12:$D65,Hardware!$B$14:$E$908,4,0)))</f>
        <v> </v>
      </c>
      <c r="C15" s="346"/>
      <c r="D15" s="348"/>
      <c r="E15" s="328" t="str">
        <f>IF($C15=0," ",IF($A15="C",VLOOKUP($D15,Wiring!$B$6:$H$247,2,0),VLOOKUP($D15,Hardware!$B$14:$J$909,2,0)))</f>
        <v> </v>
      </c>
      <c r="F15" s="329">
        <f>IF($C15=0,0,IF($A15="C",VLOOKUP($D15,Wiring!$B$6:$F$247,5,0),VLOOKUP($D15,Hardware!$B$14:$H$909,7,0)))</f>
        <v>0</v>
      </c>
      <c r="G15" s="327">
        <f t="shared" si="2"/>
        <v>0</v>
      </c>
      <c r="H15" s="330">
        <f>IF($C15=0,0,IF($A15="C",VLOOKUP($D15,Wiring!$B$6:$H$247,7,0),VLOOKUP($D15,Hardware!$B$14:$J$909,9,0)))</f>
        <v>0</v>
      </c>
      <c r="I15" s="331">
        <f>IF($D$3="usd",G15,G15*VLOOKUP($D$3,Currency!$A$1:$G$11,7,0))</f>
        <v>0</v>
      </c>
      <c r="J15" s="332">
        <f aca="true" t="shared" si="8" ref="J15:J34">F15*C15</f>
        <v>0</v>
      </c>
      <c r="K15" s="333">
        <f aca="true" t="shared" si="9" ref="K15:K34">IF(G15="N/A",J15,G15*C15)</f>
        <v>0</v>
      </c>
      <c r="L15" s="334">
        <f aca="true" t="shared" si="10" ref="L15:L34">H15*C15</f>
        <v>0</v>
      </c>
      <c r="M15" s="335">
        <f aca="true" t="shared" si="11" ref="M15:M34">IF(I15="N/A",K15,I15*C15)</f>
        <v>0</v>
      </c>
      <c r="N15" s="349">
        <f t="shared" si="0"/>
        <v>0</v>
      </c>
      <c r="O15" s="394" t="str">
        <f t="shared" si="1"/>
        <v> </v>
      </c>
      <c r="P15" s="392" t="str">
        <f t="shared" si="4"/>
        <v> </v>
      </c>
    </row>
    <row r="16" spans="1:16" ht="12.75">
      <c r="A16" s="184"/>
      <c r="B16" s="325" t="str">
        <f>IF(C16=" "," ",IF(C16=0," ",VLOOKUP($D$12:$D66,Hardware!$B$14:$E$908,4,0)))</f>
        <v> </v>
      </c>
      <c r="C16" s="346"/>
      <c r="D16" s="348"/>
      <c r="E16" s="328" t="str">
        <f>IF($C16=0," ",IF($A16="C",VLOOKUP($D16,Wiring!$B$6:$H$247,2,0),VLOOKUP($D16,Hardware!$B$14:$J$909,2,0)))</f>
        <v> </v>
      </c>
      <c r="F16" s="329">
        <f>IF($C16=0,0,IF($A16="C",VLOOKUP($D16,Wiring!$B$6:$F$247,5,0),VLOOKUP($D16,Hardware!$B$14:$H$909,7,0)))</f>
        <v>0</v>
      </c>
      <c r="G16" s="327">
        <f t="shared" si="2"/>
        <v>0</v>
      </c>
      <c r="H16" s="330">
        <f>IF($C16=0,0,IF($A16="C",VLOOKUP($D16,Wiring!$B$6:$H$247,7,0),VLOOKUP($D16,Hardware!$B$14:$J$909,9,0)))</f>
        <v>0</v>
      </c>
      <c r="I16" s="331">
        <f>IF($D$3="usd",G16,G16*VLOOKUP($D$3,Currency!$A$1:$G$11,7,0))</f>
        <v>0</v>
      </c>
      <c r="J16" s="332">
        <f t="shared" si="8"/>
        <v>0</v>
      </c>
      <c r="K16" s="333">
        <f t="shared" si="9"/>
        <v>0</v>
      </c>
      <c r="L16" s="334">
        <f t="shared" si="10"/>
        <v>0</v>
      </c>
      <c r="M16" s="335">
        <f t="shared" si="11"/>
        <v>0</v>
      </c>
      <c r="N16" s="349">
        <f t="shared" si="0"/>
        <v>0</v>
      </c>
      <c r="O16" s="394" t="str">
        <f t="shared" si="1"/>
        <v> </v>
      </c>
      <c r="P16" s="392" t="str">
        <f t="shared" si="4"/>
        <v> </v>
      </c>
    </row>
    <row r="17" spans="1:16" ht="12.75">
      <c r="A17" s="184"/>
      <c r="B17" s="325" t="str">
        <f>IF(C17=" "," ",IF(C17=0," ",VLOOKUP($D$12:$D67,Hardware!$B$14:$E$908,4,0)))</f>
        <v> </v>
      </c>
      <c r="C17" s="346"/>
      <c r="D17" s="348"/>
      <c r="E17" s="328" t="str">
        <f>IF($C17=0," ",IF($A17="C",VLOOKUP($D17,Wiring!$B$6:$H$247,2,0),VLOOKUP($D17,Hardware!$B$14:$J$909,2,0)))</f>
        <v> </v>
      </c>
      <c r="F17" s="329">
        <f>IF($C17=0,0,IF($A17="C",VLOOKUP($D17,Wiring!$B$6:$F$247,5,0),VLOOKUP($D17,Hardware!$B$14:$H$909,7,0)))</f>
        <v>0</v>
      </c>
      <c r="G17" s="327">
        <f t="shared" si="2"/>
        <v>0</v>
      </c>
      <c r="H17" s="330">
        <f>IF($C17=0,0,IF($A17="C",VLOOKUP($D17,Wiring!$B$6:$H$247,7,0),VLOOKUP($D17,Hardware!$B$14:$J$909,9,0)))</f>
        <v>0</v>
      </c>
      <c r="I17" s="331">
        <f>IF($D$3="usd",G17,G17*VLOOKUP($D$3,Currency!$A$1:$G$11,7,0))</f>
        <v>0</v>
      </c>
      <c r="J17" s="332">
        <f t="shared" si="8"/>
        <v>0</v>
      </c>
      <c r="K17" s="333">
        <f t="shared" si="9"/>
        <v>0</v>
      </c>
      <c r="L17" s="334">
        <f t="shared" si="10"/>
        <v>0</v>
      </c>
      <c r="M17" s="335">
        <f t="shared" si="11"/>
        <v>0</v>
      </c>
      <c r="N17" s="349">
        <f t="shared" si="0"/>
        <v>0</v>
      </c>
      <c r="O17" s="394" t="str">
        <f t="shared" si="1"/>
        <v> </v>
      </c>
      <c r="P17" s="392" t="str">
        <f t="shared" si="4"/>
        <v> </v>
      </c>
    </row>
    <row r="18" spans="1:16" ht="12.75">
      <c r="A18" s="184"/>
      <c r="B18" s="325" t="str">
        <f>IF(C18=" "," ",IF(C18=0," ",VLOOKUP($D$12:$D68,Hardware!$B$14:$E$908,4,0)))</f>
        <v> </v>
      </c>
      <c r="C18" s="346"/>
      <c r="D18" s="348"/>
      <c r="E18" s="328" t="str">
        <f>IF($C18=0," ",IF($A18="C",VLOOKUP($D18,Wiring!$B$6:$H$247,2,0),VLOOKUP($D18,Hardware!$B$14:$J$909,2,0)))</f>
        <v> </v>
      </c>
      <c r="F18" s="329">
        <f>IF($C18=0,0,IF($A18="C",VLOOKUP($D18,Wiring!$B$6:$F$247,5,0),VLOOKUP($D18,Hardware!$B$14:$H$909,7,0)))</f>
        <v>0</v>
      </c>
      <c r="G18" s="327">
        <f t="shared" si="2"/>
        <v>0</v>
      </c>
      <c r="H18" s="330">
        <f>IF($C18=0,0,IF($A18="C",VLOOKUP($D18,Wiring!$B$6:$H$247,7,0),VLOOKUP($D18,Hardware!$B$14:$J$909,9,0)))</f>
        <v>0</v>
      </c>
      <c r="I18" s="331">
        <f>IF($D$3="usd",G18,G18*VLOOKUP($D$3,Currency!$A$1:$G$11,7,0))</f>
        <v>0</v>
      </c>
      <c r="J18" s="332">
        <f t="shared" si="8"/>
        <v>0</v>
      </c>
      <c r="K18" s="333">
        <f t="shared" si="9"/>
        <v>0</v>
      </c>
      <c r="L18" s="334">
        <f t="shared" si="10"/>
        <v>0</v>
      </c>
      <c r="M18" s="335">
        <f t="shared" si="11"/>
        <v>0</v>
      </c>
      <c r="N18" s="349">
        <f t="shared" si="0"/>
        <v>0</v>
      </c>
      <c r="O18" s="394" t="str">
        <f t="shared" si="1"/>
        <v> </v>
      </c>
      <c r="P18" s="392" t="str">
        <f t="shared" si="4"/>
        <v> </v>
      </c>
    </row>
    <row r="19" spans="1:16" ht="12.75">
      <c r="A19" s="184"/>
      <c r="B19" s="325" t="str">
        <f>IF(C19=" "," ",IF(C19=0," ",VLOOKUP($D$12:$D69,Hardware!$B$14:$E$908,4,0)))</f>
        <v> </v>
      </c>
      <c r="C19" s="346"/>
      <c r="D19" s="348"/>
      <c r="E19" s="328" t="str">
        <f>IF($C19=0," ",IF($A19="C",VLOOKUP($D19,Wiring!$B$6:$H$247,2,0),VLOOKUP($D19,Hardware!$B$14:$J$909,2,0)))</f>
        <v> </v>
      </c>
      <c r="F19" s="329">
        <f>IF($C19=0,0,IF($A19="C",VLOOKUP($D19,Wiring!$B$6:$F$247,5,0),VLOOKUP($D19,Hardware!$B$14:$H$909,7,0)))</f>
        <v>0</v>
      </c>
      <c r="G19" s="327">
        <f t="shared" si="2"/>
        <v>0</v>
      </c>
      <c r="H19" s="330">
        <f>IF($C19=0,0,IF($A19="C",VLOOKUP($D19,Wiring!$B$6:$H$247,7,0),VLOOKUP($D19,Hardware!$B$14:$J$909,9,0)))</f>
        <v>0</v>
      </c>
      <c r="I19" s="331">
        <f>IF($D$3="usd",G19,G19*VLOOKUP($D$3,Currency!$A$1:$G$11,7,0))</f>
        <v>0</v>
      </c>
      <c r="J19" s="332">
        <f t="shared" si="8"/>
        <v>0</v>
      </c>
      <c r="K19" s="333">
        <f t="shared" si="9"/>
        <v>0</v>
      </c>
      <c r="L19" s="334">
        <f t="shared" si="10"/>
        <v>0</v>
      </c>
      <c r="M19" s="335">
        <f t="shared" si="11"/>
        <v>0</v>
      </c>
      <c r="N19" s="349">
        <f t="shared" si="0"/>
        <v>0</v>
      </c>
      <c r="O19" s="394" t="str">
        <f t="shared" si="1"/>
        <v> </v>
      </c>
      <c r="P19" s="392" t="str">
        <f t="shared" si="4"/>
        <v> </v>
      </c>
    </row>
    <row r="20" spans="1:16" ht="12.75">
      <c r="A20" s="184"/>
      <c r="B20" s="325" t="str">
        <f>IF(C20=" "," ",IF(C20=0," ",VLOOKUP($D$12:$D70,Hardware!$B$14:$E$908,4,0)))</f>
        <v> </v>
      </c>
      <c r="C20" s="346"/>
      <c r="D20" s="348"/>
      <c r="E20" s="328" t="str">
        <f>IF($C20=0," ",IF($A20="C",VLOOKUP($D20,Wiring!$B$6:$H$247,2,0),VLOOKUP($D20,Hardware!$B$14:$J$909,2,0)))</f>
        <v> </v>
      </c>
      <c r="F20" s="329">
        <f>IF($C20=0,0,IF($A20="C",VLOOKUP($D20,Wiring!$B$6:$F$247,5,0),VLOOKUP($D20,Hardware!$B$14:$H$909,7,0)))</f>
        <v>0</v>
      </c>
      <c r="G20" s="327">
        <f t="shared" si="2"/>
        <v>0</v>
      </c>
      <c r="H20" s="330">
        <f>IF($C20=0,0,IF($A20="C",VLOOKUP($D20,Wiring!$B$6:$H$247,7,0),VLOOKUP($D20,Hardware!$B$14:$J$909,9,0)))</f>
        <v>0</v>
      </c>
      <c r="I20" s="331">
        <f>IF($D$3="usd",G20,G20*VLOOKUP($D$3,Currency!$A$1:$G$11,7,0))</f>
        <v>0</v>
      </c>
      <c r="J20" s="332">
        <f t="shared" si="8"/>
        <v>0</v>
      </c>
      <c r="K20" s="333">
        <f t="shared" si="9"/>
        <v>0</v>
      </c>
      <c r="L20" s="334">
        <f t="shared" si="10"/>
        <v>0</v>
      </c>
      <c r="M20" s="335">
        <f t="shared" si="11"/>
        <v>0</v>
      </c>
      <c r="N20" s="349">
        <f t="shared" si="0"/>
        <v>0</v>
      </c>
      <c r="O20" s="394" t="str">
        <f t="shared" si="1"/>
        <v> </v>
      </c>
      <c r="P20" s="392" t="str">
        <f t="shared" si="4"/>
        <v> </v>
      </c>
    </row>
    <row r="21" spans="1:16" ht="12.75">
      <c r="A21" s="184"/>
      <c r="B21" s="325" t="str">
        <f>IF(C21=" "," ",IF(C21=0," ",VLOOKUP($D$12:$D71,Hardware!$B$14:$E$908,4,0)))</f>
        <v> </v>
      </c>
      <c r="C21" s="346"/>
      <c r="D21" s="348"/>
      <c r="E21" s="328" t="str">
        <f>IF($C21=0," ",IF($A21="C",VLOOKUP($D21,Wiring!$B$6:$H$247,2,0),VLOOKUP($D21,Hardware!$B$14:$J$909,2,0)))</f>
        <v> </v>
      </c>
      <c r="F21" s="329">
        <f>IF($C21=0,0,IF($A21="C",VLOOKUP($D21,Wiring!$B$6:$F$247,5,0),VLOOKUP($D21,Hardware!$B$14:$H$909,7,0)))</f>
        <v>0</v>
      </c>
      <c r="G21" s="327">
        <f t="shared" si="2"/>
        <v>0</v>
      </c>
      <c r="H21" s="330">
        <f>IF($C21=0,0,IF($A21="C",VLOOKUP($D21,Wiring!$B$6:$H$247,7,0),VLOOKUP($D21,Hardware!$B$14:$J$909,9,0)))</f>
        <v>0</v>
      </c>
      <c r="I21" s="331">
        <f>IF($D$3="usd",G21,G21*VLOOKUP($D$3,Currency!$A$1:$G$11,7,0))</f>
        <v>0</v>
      </c>
      <c r="J21" s="332">
        <f t="shared" si="8"/>
        <v>0</v>
      </c>
      <c r="K21" s="333">
        <f t="shared" si="9"/>
        <v>0</v>
      </c>
      <c r="L21" s="334">
        <f t="shared" si="10"/>
        <v>0</v>
      </c>
      <c r="M21" s="335">
        <f t="shared" si="11"/>
        <v>0</v>
      </c>
      <c r="N21" s="349">
        <f t="shared" si="0"/>
        <v>0</v>
      </c>
      <c r="O21" s="394" t="str">
        <f t="shared" si="1"/>
        <v> </v>
      </c>
      <c r="P21" s="392" t="str">
        <f t="shared" si="4"/>
        <v> </v>
      </c>
    </row>
    <row r="22" spans="1:16" ht="12.75">
      <c r="A22" s="184"/>
      <c r="B22" s="325" t="str">
        <f>IF(C22=" "," ",IF(C22=0," ",VLOOKUP($D$12:$D72,Hardware!$B$14:$E$908,4,0)))</f>
        <v> </v>
      </c>
      <c r="C22" s="346"/>
      <c r="D22" s="348"/>
      <c r="E22" s="328" t="str">
        <f>IF($C22=0," ",IF($A22="C",VLOOKUP($D22,Wiring!$B$6:$H$247,2,0),VLOOKUP($D22,Hardware!$B$14:$J$909,2,0)))</f>
        <v> </v>
      </c>
      <c r="F22" s="329">
        <f>IF($C22=0,0,IF($A22="C",VLOOKUP($D22,Wiring!$B$6:$F$247,5,0),VLOOKUP($D22,Hardware!$B$14:$H$909,7,0)))</f>
        <v>0</v>
      </c>
      <c r="G22" s="327">
        <f t="shared" si="2"/>
        <v>0</v>
      </c>
      <c r="H22" s="330">
        <f>IF($C22=0,0,IF($A22="C",VLOOKUP($D22,Wiring!$B$6:$H$247,7,0),VLOOKUP($D22,Hardware!$B$14:$J$909,9,0)))</f>
        <v>0</v>
      </c>
      <c r="I22" s="331">
        <f>IF($D$3="usd",G22,G22*VLOOKUP($D$3,Currency!$A$1:$G$11,7,0))</f>
        <v>0</v>
      </c>
      <c r="J22" s="332">
        <f t="shared" si="8"/>
        <v>0</v>
      </c>
      <c r="K22" s="333">
        <f t="shared" si="9"/>
        <v>0</v>
      </c>
      <c r="L22" s="334">
        <f t="shared" si="10"/>
        <v>0</v>
      </c>
      <c r="M22" s="335">
        <f t="shared" si="11"/>
        <v>0</v>
      </c>
      <c r="N22" s="349">
        <f t="shared" si="0"/>
        <v>0</v>
      </c>
      <c r="O22" s="394" t="str">
        <f t="shared" si="1"/>
        <v> </v>
      </c>
      <c r="P22" s="392" t="str">
        <f t="shared" si="4"/>
        <v> </v>
      </c>
    </row>
    <row r="23" spans="1:16" ht="12.75">
      <c r="A23" s="184"/>
      <c r="B23" s="325" t="str">
        <f>IF(C23=" "," ",IF(C23=0," ",VLOOKUP($D$12:$D73,Hardware!$B$14:$E$908,4,0)))</f>
        <v> </v>
      </c>
      <c r="C23" s="346"/>
      <c r="D23" s="348"/>
      <c r="E23" s="328" t="str">
        <f>IF($C23=0," ",IF($A23="C",VLOOKUP($D23,Wiring!$B$6:$H$247,2,0),VLOOKUP($D23,Hardware!$B$14:$J$909,2,0)))</f>
        <v> </v>
      </c>
      <c r="F23" s="329">
        <f>IF($C23=0,0,IF($A23="C",VLOOKUP($D23,Wiring!$B$6:$F$247,5,0),VLOOKUP($D23,Hardware!$B$14:$H$909,7,0)))</f>
        <v>0</v>
      </c>
      <c r="G23" s="327">
        <f t="shared" si="2"/>
        <v>0</v>
      </c>
      <c r="H23" s="330">
        <f>IF($C23=0,0,IF($A23="C",VLOOKUP($D23,Wiring!$B$6:$H$247,7,0),VLOOKUP($D23,Hardware!$B$14:$J$909,9,0)))</f>
        <v>0</v>
      </c>
      <c r="I23" s="331">
        <f>IF($D$3="usd",G23,G23*VLOOKUP($D$3,Currency!$A$1:$G$11,7,0))</f>
        <v>0</v>
      </c>
      <c r="J23" s="332">
        <f t="shared" si="8"/>
        <v>0</v>
      </c>
      <c r="K23" s="333">
        <f t="shared" si="9"/>
        <v>0</v>
      </c>
      <c r="L23" s="334">
        <f t="shared" si="10"/>
        <v>0</v>
      </c>
      <c r="M23" s="335">
        <f t="shared" si="11"/>
        <v>0</v>
      </c>
      <c r="N23" s="349">
        <f t="shared" si="0"/>
        <v>0</v>
      </c>
      <c r="O23" s="394" t="str">
        <f t="shared" si="1"/>
        <v> </v>
      </c>
      <c r="P23" s="392" t="str">
        <f t="shared" si="4"/>
        <v> </v>
      </c>
    </row>
    <row r="24" spans="1:16" ht="12.75">
      <c r="A24" s="184"/>
      <c r="B24" s="325" t="str">
        <f>IF(C24=" "," ",IF(C24=0," ",VLOOKUP($D$12:$D74,Hardware!$B$14:$E$908,4,0)))</f>
        <v> </v>
      </c>
      <c r="C24" s="346"/>
      <c r="D24" s="348"/>
      <c r="E24" s="328" t="str">
        <f>IF($C24=0," ",IF($A24="C",VLOOKUP($D24,Wiring!$B$6:$H$247,2,0),VLOOKUP($D24,Hardware!$B$14:$J$909,2,0)))</f>
        <v> </v>
      </c>
      <c r="F24" s="329">
        <f>IF($C24=0,0,IF($A24="C",VLOOKUP($D24,Wiring!$B$6:$F$247,5,0),VLOOKUP($D24,Hardware!$B$14:$H$909,7,0)))</f>
        <v>0</v>
      </c>
      <c r="G24" s="327">
        <f t="shared" si="2"/>
        <v>0</v>
      </c>
      <c r="H24" s="330">
        <f>IF($C24=0,0,IF($A24="C",VLOOKUP($D24,Wiring!$B$6:$H$247,7,0),VLOOKUP($D24,Hardware!$B$14:$J$909,9,0)))</f>
        <v>0</v>
      </c>
      <c r="I24" s="331">
        <f>IF($D$3="usd",G24,G24*VLOOKUP($D$3,Currency!$A$1:$G$11,7,0))</f>
        <v>0</v>
      </c>
      <c r="J24" s="332">
        <f t="shared" si="8"/>
        <v>0</v>
      </c>
      <c r="K24" s="333">
        <f t="shared" si="9"/>
        <v>0</v>
      </c>
      <c r="L24" s="334">
        <f t="shared" si="10"/>
        <v>0</v>
      </c>
      <c r="M24" s="335">
        <f t="shared" si="11"/>
        <v>0</v>
      </c>
      <c r="N24" s="349">
        <f t="shared" si="0"/>
        <v>0</v>
      </c>
      <c r="O24" s="394" t="str">
        <f t="shared" si="1"/>
        <v> </v>
      </c>
      <c r="P24" s="392" t="str">
        <f t="shared" si="4"/>
        <v> </v>
      </c>
    </row>
    <row r="25" spans="1:16" ht="12.75">
      <c r="A25" s="184"/>
      <c r="B25" s="325" t="str">
        <f>IF(C25=" "," ",IF(C25=0," ",VLOOKUP($D$12:$D75,Hardware!$B$14:$E$908,4,0)))</f>
        <v> </v>
      </c>
      <c r="C25" s="346"/>
      <c r="D25" s="348"/>
      <c r="E25" s="328" t="str">
        <f>IF($C25=0," ",IF($A25="C",VLOOKUP($D25,Wiring!$B$6:$H$247,2,0),VLOOKUP($D25,Hardware!$B$14:$J$909,2,0)))</f>
        <v> </v>
      </c>
      <c r="F25" s="329">
        <f>IF($C25=0,0,IF($A25="C",VLOOKUP($D25,Wiring!$B$6:$F$247,5,0),VLOOKUP($D25,Hardware!$B$14:$H$909,7,0)))</f>
        <v>0</v>
      </c>
      <c r="G25" s="327">
        <f t="shared" si="2"/>
        <v>0</v>
      </c>
      <c r="H25" s="330">
        <f>IF($C25=0,0,IF($A25="C",VLOOKUP($D25,Wiring!$B$6:$H$247,7,0),VLOOKUP($D25,Hardware!$B$14:$J$909,9,0)))</f>
        <v>0</v>
      </c>
      <c r="I25" s="331">
        <f>IF($D$3="usd",G25,G25*VLOOKUP($D$3,Currency!$A$1:$G$11,7,0))</f>
        <v>0</v>
      </c>
      <c r="J25" s="332">
        <f t="shared" si="8"/>
        <v>0</v>
      </c>
      <c r="K25" s="333">
        <f t="shared" si="9"/>
        <v>0</v>
      </c>
      <c r="L25" s="334">
        <f t="shared" si="10"/>
        <v>0</v>
      </c>
      <c r="M25" s="335">
        <f t="shared" si="11"/>
        <v>0</v>
      </c>
      <c r="N25" s="349">
        <f t="shared" si="0"/>
        <v>0</v>
      </c>
      <c r="O25" s="394" t="str">
        <f t="shared" si="1"/>
        <v> </v>
      </c>
      <c r="P25" s="392" t="str">
        <f t="shared" si="4"/>
        <v> </v>
      </c>
    </row>
    <row r="26" spans="1:16" ht="12.75">
      <c r="A26" s="184"/>
      <c r="B26" s="325" t="str">
        <f>IF(C26=" "," ",IF(C26=0," ",VLOOKUP($D$12:$D76,Hardware!$B$14:$E$908,4,0)))</f>
        <v> </v>
      </c>
      <c r="C26" s="346"/>
      <c r="D26" s="348"/>
      <c r="E26" s="328" t="str">
        <f>IF($C26=0," ",IF($A26="C",VLOOKUP($D26,Wiring!$B$6:$H$247,2,0),VLOOKUP($D26,Hardware!$B$14:$J$909,2,0)))</f>
        <v> </v>
      </c>
      <c r="F26" s="329">
        <f>IF($C26=0,0,IF($A26="C",VLOOKUP($D26,Wiring!$B$6:$F$247,5,0),VLOOKUP($D26,Hardware!$B$14:$H$909,7,0)))</f>
        <v>0</v>
      </c>
      <c r="G26" s="327">
        <f t="shared" si="2"/>
        <v>0</v>
      </c>
      <c r="H26" s="330">
        <f>IF($C26=0,0,IF($A26="C",VLOOKUP($D26,Wiring!$B$6:$H$247,7,0),VLOOKUP($D26,Hardware!$B$14:$J$909,9,0)))</f>
        <v>0</v>
      </c>
      <c r="I26" s="331">
        <f>IF($D$3="usd",G26,G26*VLOOKUP($D$3,Currency!$A$1:$G$11,7,0))</f>
        <v>0</v>
      </c>
      <c r="J26" s="332">
        <f t="shared" si="8"/>
        <v>0</v>
      </c>
      <c r="K26" s="333">
        <f t="shared" si="9"/>
        <v>0</v>
      </c>
      <c r="L26" s="334">
        <f t="shared" si="10"/>
        <v>0</v>
      </c>
      <c r="M26" s="335">
        <f t="shared" si="11"/>
        <v>0</v>
      </c>
      <c r="N26" s="349">
        <f t="shared" si="0"/>
        <v>0</v>
      </c>
      <c r="O26" s="394" t="str">
        <f t="shared" si="1"/>
        <v> </v>
      </c>
      <c r="P26" s="392" t="str">
        <f t="shared" si="4"/>
        <v> </v>
      </c>
    </row>
    <row r="27" spans="1:16" ht="12.75">
      <c r="A27" s="184"/>
      <c r="B27" s="325" t="str">
        <f>IF(C27=" "," ",IF(C27=0," ",VLOOKUP($D$12:$D77,Hardware!$B$14:$E$908,4,0)))</f>
        <v> </v>
      </c>
      <c r="C27" s="346"/>
      <c r="D27" s="348"/>
      <c r="E27" s="328" t="str">
        <f>IF($C27=0," ",IF($A27="C",VLOOKUP($D27,Wiring!$B$6:$H$247,2,0),VLOOKUP($D27,Hardware!$B$14:$J$909,2,0)))</f>
        <v> </v>
      </c>
      <c r="F27" s="329">
        <f>IF($C27=0,0,IF($A27="C",VLOOKUP($D27,Wiring!$B$6:$F$247,5,0),VLOOKUP($D27,Hardware!$B$14:$H$909,7,0)))</f>
        <v>0</v>
      </c>
      <c r="G27" s="327">
        <f t="shared" si="2"/>
        <v>0</v>
      </c>
      <c r="H27" s="330">
        <f>IF($C27=0,0,IF($A27="C",VLOOKUP($D27,Wiring!$B$6:$H$247,7,0),VLOOKUP($D27,Hardware!$B$14:$J$909,9,0)))</f>
        <v>0</v>
      </c>
      <c r="I27" s="331">
        <f>IF($D$3="usd",G27,G27*VLOOKUP($D$3,Currency!$A$1:$G$11,7,0))</f>
        <v>0</v>
      </c>
      <c r="J27" s="332">
        <f t="shared" si="8"/>
        <v>0</v>
      </c>
      <c r="K27" s="333">
        <f t="shared" si="9"/>
        <v>0</v>
      </c>
      <c r="L27" s="334">
        <f t="shared" si="10"/>
        <v>0</v>
      </c>
      <c r="M27" s="335">
        <f t="shared" si="11"/>
        <v>0</v>
      </c>
      <c r="N27" s="349">
        <f t="shared" si="0"/>
        <v>0</v>
      </c>
      <c r="O27" s="394" t="str">
        <f t="shared" si="1"/>
        <v> </v>
      </c>
      <c r="P27" s="392" t="str">
        <f t="shared" si="4"/>
        <v> </v>
      </c>
    </row>
    <row r="28" spans="1:16" ht="12.75">
      <c r="A28" s="184"/>
      <c r="B28" s="325" t="str">
        <f>IF(C28=" "," ",IF(C28=0," ",VLOOKUP($D$12:$D78,Hardware!$B$14:$E$908,4,0)))</f>
        <v> </v>
      </c>
      <c r="C28" s="346"/>
      <c r="D28" s="348"/>
      <c r="E28" s="328" t="str">
        <f>IF($C28=0," ",IF($A28="C",VLOOKUP($D28,Wiring!$B$6:$H$247,2,0),VLOOKUP($D28,Hardware!$B$14:$J$909,2,0)))</f>
        <v> </v>
      </c>
      <c r="F28" s="329">
        <f>IF($C28=0,0,IF($A28="C",VLOOKUP($D28,Wiring!$B$6:$F$247,5,0),VLOOKUP($D28,Hardware!$B$14:$H$909,7,0)))</f>
        <v>0</v>
      </c>
      <c r="G28" s="327">
        <f t="shared" si="2"/>
        <v>0</v>
      </c>
      <c r="H28" s="330">
        <f>IF($C28=0,0,IF($A28="C",VLOOKUP($D28,Wiring!$B$6:$H$247,7,0),VLOOKUP($D28,Hardware!$B$14:$J$909,9,0)))</f>
        <v>0</v>
      </c>
      <c r="I28" s="331">
        <f>IF($D$3="usd",G28,G28*VLOOKUP($D$3,Currency!$A$1:$G$11,7,0))</f>
        <v>0</v>
      </c>
      <c r="J28" s="332">
        <f t="shared" si="8"/>
        <v>0</v>
      </c>
      <c r="K28" s="333">
        <f t="shared" si="9"/>
        <v>0</v>
      </c>
      <c r="L28" s="334">
        <f t="shared" si="10"/>
        <v>0</v>
      </c>
      <c r="M28" s="335">
        <f t="shared" si="11"/>
        <v>0</v>
      </c>
      <c r="N28" s="349">
        <f t="shared" si="0"/>
        <v>0</v>
      </c>
      <c r="O28" s="394" t="str">
        <f t="shared" si="1"/>
        <v> </v>
      </c>
      <c r="P28" s="392" t="str">
        <f t="shared" si="4"/>
        <v> </v>
      </c>
    </row>
    <row r="29" spans="1:16" ht="12.75">
      <c r="A29" s="184"/>
      <c r="B29" s="325" t="str">
        <f>IF(C29=" "," ",IF(C29=0," ",VLOOKUP($D$12:$D79,Hardware!$B$14:$E$908,4,0)))</f>
        <v> </v>
      </c>
      <c r="C29" s="346"/>
      <c r="D29" s="348"/>
      <c r="E29" s="328" t="str">
        <f>IF($C29=0," ",IF($A29="C",VLOOKUP($D29,Wiring!$B$6:$H$247,2,0),VLOOKUP($D29,Hardware!$B$14:$J$909,2,0)))</f>
        <v> </v>
      </c>
      <c r="F29" s="329">
        <f>IF($C29=0,0,IF($A29="C",VLOOKUP($D29,Wiring!$B$6:$F$247,5,0),VLOOKUP($D29,Hardware!$B$14:$H$909,7,0)))</f>
        <v>0</v>
      </c>
      <c r="G29" s="327">
        <f t="shared" si="2"/>
        <v>0</v>
      </c>
      <c r="H29" s="330">
        <f>IF($C29=0,0,IF($A29="C",VLOOKUP($D29,Wiring!$B$6:$H$247,7,0),VLOOKUP($D29,Hardware!$B$14:$J$909,9,0)))</f>
        <v>0</v>
      </c>
      <c r="I29" s="331">
        <f>IF($D$3="usd",G29,G29*VLOOKUP($D$3,Currency!$A$1:$G$11,7,0))</f>
        <v>0</v>
      </c>
      <c r="J29" s="332">
        <f t="shared" si="8"/>
        <v>0</v>
      </c>
      <c r="K29" s="333">
        <f t="shared" si="9"/>
        <v>0</v>
      </c>
      <c r="L29" s="334">
        <f t="shared" si="10"/>
        <v>0</v>
      </c>
      <c r="M29" s="335">
        <f t="shared" si="11"/>
        <v>0</v>
      </c>
      <c r="N29" s="349">
        <f t="shared" si="0"/>
        <v>0</v>
      </c>
      <c r="O29" s="394" t="str">
        <f t="shared" si="1"/>
        <v> </v>
      </c>
      <c r="P29" s="392" t="str">
        <f t="shared" si="4"/>
        <v> </v>
      </c>
    </row>
    <row r="30" spans="1:16" ht="12.75">
      <c r="A30" s="184"/>
      <c r="B30" s="325" t="str">
        <f>IF(C30=" "," ",IF(C30=0," ",VLOOKUP($D$12:$D80,Hardware!$B$14:$E$908,4,0)))</f>
        <v> </v>
      </c>
      <c r="C30" s="346"/>
      <c r="D30" s="348"/>
      <c r="E30" s="328" t="str">
        <f>IF($C30=0," ",IF($A30="C",VLOOKUP($D30,Wiring!$B$6:$H$247,2,0),VLOOKUP($D30,Hardware!$B$14:$J$909,2,0)))</f>
        <v> </v>
      </c>
      <c r="F30" s="329">
        <f>IF($C30=0,0,IF($A30="C",VLOOKUP($D30,Wiring!$B$6:$F$247,5,0),VLOOKUP($D30,Hardware!$B$14:$H$909,7,0)))</f>
        <v>0</v>
      </c>
      <c r="G30" s="327">
        <f t="shared" si="2"/>
        <v>0</v>
      </c>
      <c r="H30" s="330">
        <f>IF($C30=0,0,IF($A30="C",VLOOKUP($D30,Wiring!$B$6:$H$247,7,0),VLOOKUP($D30,Hardware!$B$14:$J$909,9,0)))</f>
        <v>0</v>
      </c>
      <c r="I30" s="331">
        <f>IF($D$3="usd",G30,G30*VLOOKUP($D$3,Currency!$A$1:$G$11,7,0))</f>
        <v>0</v>
      </c>
      <c r="J30" s="332">
        <f t="shared" si="8"/>
        <v>0</v>
      </c>
      <c r="K30" s="333">
        <f t="shared" si="9"/>
        <v>0</v>
      </c>
      <c r="L30" s="334">
        <f t="shared" si="10"/>
        <v>0</v>
      </c>
      <c r="M30" s="335">
        <f t="shared" si="11"/>
        <v>0</v>
      </c>
      <c r="N30" s="349">
        <f t="shared" si="0"/>
        <v>0</v>
      </c>
      <c r="O30" s="394" t="str">
        <f t="shared" si="1"/>
        <v> </v>
      </c>
      <c r="P30" s="392" t="str">
        <f t="shared" si="4"/>
        <v> </v>
      </c>
    </row>
    <row r="31" spans="1:16" ht="12.75">
      <c r="A31" s="184"/>
      <c r="B31" s="325" t="str">
        <f>IF(C31=" "," ",IF(C31=0," ",VLOOKUP($D$12:$D81,Hardware!$B$14:$E$908,4,0)))</f>
        <v> </v>
      </c>
      <c r="C31" s="346"/>
      <c r="D31" s="348"/>
      <c r="E31" s="328" t="str">
        <f>IF($C31=0," ",IF($A31="C",VLOOKUP($D31,Wiring!$B$6:$H$247,2,0),VLOOKUP($D31,Hardware!$B$14:$J$909,2,0)))</f>
        <v> </v>
      </c>
      <c r="F31" s="329">
        <f>IF($C31=0,0,IF($A31="C",VLOOKUP($D31,Wiring!$B$6:$F$247,5,0),VLOOKUP($D31,Hardware!$B$14:$H$909,7,0)))</f>
        <v>0</v>
      </c>
      <c r="G31" s="327">
        <f t="shared" si="2"/>
        <v>0</v>
      </c>
      <c r="H31" s="330">
        <f>IF($C31=0,0,IF($A31="C",VLOOKUP($D31,Wiring!$B$6:$H$247,7,0),VLOOKUP($D31,Hardware!$B$14:$J$909,9,0)))</f>
        <v>0</v>
      </c>
      <c r="I31" s="331">
        <f>IF($D$3="usd",G31,G31*VLOOKUP($D$3,Currency!$A$1:$G$11,7,0))</f>
        <v>0</v>
      </c>
      <c r="J31" s="332">
        <f t="shared" si="8"/>
        <v>0</v>
      </c>
      <c r="K31" s="333">
        <f t="shared" si="9"/>
        <v>0</v>
      </c>
      <c r="L31" s="334">
        <f t="shared" si="10"/>
        <v>0</v>
      </c>
      <c r="M31" s="335">
        <f t="shared" si="11"/>
        <v>0</v>
      </c>
      <c r="N31" s="349">
        <f t="shared" si="0"/>
        <v>0</v>
      </c>
      <c r="O31" s="394" t="str">
        <f t="shared" si="1"/>
        <v> </v>
      </c>
      <c r="P31" s="392" t="str">
        <f t="shared" si="4"/>
        <v> </v>
      </c>
    </row>
    <row r="32" spans="1:16" ht="12.75">
      <c r="A32" s="184"/>
      <c r="B32" s="325" t="str">
        <f>IF(C32=" "," ",IF(C32=0," ",VLOOKUP($D$12:$D82,Hardware!$B$14:$E$908,4,0)))</f>
        <v> </v>
      </c>
      <c r="C32" s="346"/>
      <c r="D32" s="348"/>
      <c r="E32" s="328" t="str">
        <f>IF($C32=0," ",IF($A32="C",VLOOKUP($D32,Wiring!$B$6:$H$247,2,0),VLOOKUP($D32,Hardware!$B$14:$J$909,2,0)))</f>
        <v> </v>
      </c>
      <c r="F32" s="329">
        <f>IF($C32=0,0,IF($A32="C",VLOOKUP($D32,Wiring!$B$6:$F$247,5,0),VLOOKUP($D32,Hardware!$B$14:$H$909,7,0)))</f>
        <v>0</v>
      </c>
      <c r="G32" s="327">
        <f t="shared" si="2"/>
        <v>0</v>
      </c>
      <c r="H32" s="330">
        <f>IF($C32=0,0,IF($A32="C",VLOOKUP($D32,Wiring!$B$6:$H$247,7,0),VLOOKUP($D32,Hardware!$B$14:$J$909,9,0)))</f>
        <v>0</v>
      </c>
      <c r="I32" s="331">
        <f>IF($D$3="usd",G32,G32*VLOOKUP($D$3,Currency!$A$1:$G$11,7,0))</f>
        <v>0</v>
      </c>
      <c r="J32" s="332">
        <f t="shared" si="8"/>
        <v>0</v>
      </c>
      <c r="K32" s="333">
        <f t="shared" si="9"/>
        <v>0</v>
      </c>
      <c r="L32" s="334">
        <f t="shared" si="10"/>
        <v>0</v>
      </c>
      <c r="M32" s="335">
        <f t="shared" si="11"/>
        <v>0</v>
      </c>
      <c r="N32" s="349">
        <f t="shared" si="0"/>
        <v>0</v>
      </c>
      <c r="O32" s="394" t="str">
        <f t="shared" si="1"/>
        <v> </v>
      </c>
      <c r="P32" s="392" t="str">
        <f t="shared" si="4"/>
        <v> </v>
      </c>
    </row>
    <row r="33" spans="1:16" ht="12.75">
      <c r="A33" s="184"/>
      <c r="B33" s="325" t="str">
        <f>IF(C33=" "," ",IF(C33=0," ",VLOOKUP($D$12:$D83,Hardware!$B$14:$E$908,4,0)))</f>
        <v> </v>
      </c>
      <c r="C33" s="346"/>
      <c r="D33" s="348"/>
      <c r="E33" s="328" t="str">
        <f>IF($C33=0," ",IF($A33="C",VLOOKUP($D33,Wiring!$B$6:$H$247,2,0),VLOOKUP($D33,Hardware!$B$14:$J$909,2,0)))</f>
        <v> </v>
      </c>
      <c r="F33" s="329">
        <f>IF($C33=0,0,IF($A33="C",VLOOKUP($D33,Wiring!$B$6:$F$247,5,0),VLOOKUP($D33,Hardware!$B$14:$H$909,7,0)))</f>
        <v>0</v>
      </c>
      <c r="G33" s="327">
        <f t="shared" si="2"/>
        <v>0</v>
      </c>
      <c r="H33" s="330">
        <f>IF($C33=0,0,IF($A33="C",VLOOKUP($D33,Wiring!$B$6:$H$247,7,0),VLOOKUP($D33,Hardware!$B$14:$J$909,9,0)))</f>
        <v>0</v>
      </c>
      <c r="I33" s="331">
        <f>IF($D$3="usd",G33,G33*VLOOKUP($D$3,Currency!$A$1:$G$11,7,0))</f>
        <v>0</v>
      </c>
      <c r="J33" s="332">
        <f t="shared" si="8"/>
        <v>0</v>
      </c>
      <c r="K33" s="333">
        <f t="shared" si="9"/>
        <v>0</v>
      </c>
      <c r="L33" s="334">
        <f t="shared" si="10"/>
        <v>0</v>
      </c>
      <c r="M33" s="335">
        <f t="shared" si="11"/>
        <v>0</v>
      </c>
      <c r="N33" s="349">
        <f t="shared" si="0"/>
        <v>0</v>
      </c>
      <c r="O33" s="394" t="str">
        <f t="shared" si="1"/>
        <v> </v>
      </c>
      <c r="P33" s="392" t="str">
        <f t="shared" si="4"/>
        <v> </v>
      </c>
    </row>
    <row r="34" spans="1:16" ht="12.75">
      <c r="A34" s="184"/>
      <c r="B34" s="325" t="str">
        <f>IF(C34=" "," ",IF(C34=0," ",VLOOKUP($D$12:$D84,Hardware!$B$14:$E$908,4,0)))</f>
        <v> </v>
      </c>
      <c r="C34" s="346"/>
      <c r="D34" s="348"/>
      <c r="E34" s="328" t="str">
        <f>IF($C34=0," ",IF($A34="C",VLOOKUP($D34,Wiring!$B$6:$H$247,2,0),VLOOKUP($D34,Hardware!$B$14:$J$909,2,0)))</f>
        <v> </v>
      </c>
      <c r="F34" s="329">
        <f>IF($C34=0,0,IF($A34="C",VLOOKUP($D34,Wiring!$B$6:$F$247,5,0),VLOOKUP($D34,Hardware!$B$14:$H$909,7,0)))</f>
        <v>0</v>
      </c>
      <c r="G34" s="327">
        <f t="shared" si="2"/>
        <v>0</v>
      </c>
      <c r="H34" s="330">
        <f>IF($C34=0,0,IF($A34="C",VLOOKUP($D34,Wiring!$B$6:$H$247,7,0),VLOOKUP($D34,Hardware!$B$14:$J$909,9,0)))</f>
        <v>0</v>
      </c>
      <c r="I34" s="331">
        <f>IF($D$3="usd",G34,G34*VLOOKUP($D$3,Currency!$A$1:$G$11,7,0))</f>
        <v>0</v>
      </c>
      <c r="J34" s="332">
        <f t="shared" si="8"/>
        <v>0</v>
      </c>
      <c r="K34" s="333">
        <f t="shared" si="9"/>
        <v>0</v>
      </c>
      <c r="L34" s="334">
        <f t="shared" si="10"/>
        <v>0</v>
      </c>
      <c r="M34" s="335">
        <f t="shared" si="11"/>
        <v>0</v>
      </c>
      <c r="N34" s="349">
        <f t="shared" si="0"/>
        <v>0</v>
      </c>
      <c r="O34" s="394" t="str">
        <f t="shared" si="1"/>
        <v> </v>
      </c>
      <c r="P34" s="392" t="str">
        <f t="shared" si="4"/>
        <v> </v>
      </c>
    </row>
    <row r="35" spans="1:16" ht="12.75">
      <c r="A35" s="184"/>
      <c r="B35" s="325" t="str">
        <f>IF(C35=" "," ",IF(C35=0," ",VLOOKUP($D$12:$D65,Hardware!$B$14:$E$908,4,0)))</f>
        <v> </v>
      </c>
      <c r="C35" s="346"/>
      <c r="D35" s="347"/>
      <c r="E35" s="328" t="str">
        <f>IF($C35=0," ",IF($A35="C",VLOOKUP($D35,Wiring!$B$6:$H$247,2,0),VLOOKUP($D35,Hardware!$B$14:$J$909,2,0)))</f>
        <v> </v>
      </c>
      <c r="F35" s="329">
        <f>IF($C35=0,0,IF($A35="C",VLOOKUP($D35,Wiring!$B$6:$F$247,5,0),VLOOKUP($D35,Hardware!$B$14:$H$909,7,0)))</f>
        <v>0</v>
      </c>
      <c r="G35" s="327">
        <f t="shared" si="2"/>
        <v>0</v>
      </c>
      <c r="H35" s="330">
        <f>IF($C35=0,0,IF($A35="C",VLOOKUP($D35,Wiring!$B$6:$H$247,7,0),VLOOKUP($D35,Hardware!$B$14:$J$909,9,0)))</f>
        <v>0</v>
      </c>
      <c r="I35" s="331">
        <f>IF($D$3="usd",G35,G35*VLOOKUP($D$3,Currency!$A$1:$G$11,7,0))</f>
        <v>0</v>
      </c>
      <c r="J35" s="332">
        <f t="shared" si="3"/>
        <v>0</v>
      </c>
      <c r="K35" s="333">
        <f t="shared" si="5"/>
        <v>0</v>
      </c>
      <c r="L35" s="334">
        <f t="shared" si="6"/>
        <v>0</v>
      </c>
      <c r="M35" s="335">
        <f t="shared" si="7"/>
        <v>0</v>
      </c>
      <c r="N35" s="349">
        <f t="shared" si="0"/>
        <v>0</v>
      </c>
      <c r="O35" s="394" t="str">
        <f t="shared" si="1"/>
        <v> </v>
      </c>
      <c r="P35" s="392" t="str">
        <f t="shared" si="4"/>
        <v> </v>
      </c>
    </row>
    <row r="36" spans="1:16" ht="12.75">
      <c r="A36" s="184"/>
      <c r="B36" s="325" t="str">
        <f>IF(C36=" "," ",IF(C36=0," ",VLOOKUP($D$12:$D66,Hardware!$B$14:$E$908,4,0)))</f>
        <v> </v>
      </c>
      <c r="C36" s="346"/>
      <c r="D36" s="348"/>
      <c r="E36" s="328" t="str">
        <f>IF($C36=0," ",IF($A36="C",VLOOKUP($D36,Wiring!$B$6:$H$247,2,0),VLOOKUP($D36,Hardware!$B$14:$J$909,2,0)))</f>
        <v> </v>
      </c>
      <c r="F36" s="329">
        <f>IF($C36=0,0,IF($A36="C",VLOOKUP($D36,Wiring!$B$6:$F$247,5,0),VLOOKUP($D36,Hardware!$B$14:$H$909,7,0)))</f>
        <v>0</v>
      </c>
      <c r="G36" s="327">
        <f t="shared" si="2"/>
        <v>0</v>
      </c>
      <c r="H36" s="330">
        <f>IF($C36=0,0,IF($A36="C",VLOOKUP($D36,Wiring!$B$6:$H$247,7,0),VLOOKUP($D36,Hardware!$B$14:$J$909,9,0)))</f>
        <v>0</v>
      </c>
      <c r="I36" s="331">
        <f>IF($D$3="usd",G36,G36*VLOOKUP($D$3,Currency!$A$1:$G$11,7,0))</f>
        <v>0</v>
      </c>
      <c r="J36" s="332">
        <f t="shared" si="3"/>
        <v>0</v>
      </c>
      <c r="K36" s="333">
        <f t="shared" si="5"/>
        <v>0</v>
      </c>
      <c r="L36" s="334">
        <f t="shared" si="6"/>
        <v>0</v>
      </c>
      <c r="M36" s="335">
        <f t="shared" si="7"/>
        <v>0</v>
      </c>
      <c r="N36" s="349">
        <f t="shared" si="0"/>
        <v>0</v>
      </c>
      <c r="O36" s="394" t="str">
        <f t="shared" si="1"/>
        <v> </v>
      </c>
      <c r="P36" s="392" t="str">
        <f t="shared" si="4"/>
        <v> </v>
      </c>
    </row>
    <row r="37" spans="1:16" ht="12.75">
      <c r="A37" s="184"/>
      <c r="B37" s="325" t="str">
        <f>IF(C37=" "," ",IF(C37=0," ",VLOOKUP($D$12:$D67,Hardware!$B$14:$E$908,4,0)))</f>
        <v> </v>
      </c>
      <c r="C37" s="346"/>
      <c r="D37" s="348"/>
      <c r="E37" s="328" t="str">
        <f>IF($C37=0," ",IF($A37="C",VLOOKUP($D37,Wiring!$B$6:$H$247,2,0),VLOOKUP($D37,Hardware!$B$14:$J$909,2,0)))</f>
        <v> </v>
      </c>
      <c r="F37" s="329">
        <f>IF($C37=0,0,IF($A37="C",VLOOKUP($D37,Wiring!$B$6:$F$247,5,0),VLOOKUP($D37,Hardware!$B$14:$H$909,7,0)))</f>
        <v>0</v>
      </c>
      <c r="G37" s="327">
        <f t="shared" si="2"/>
        <v>0</v>
      </c>
      <c r="H37" s="330">
        <f>IF($C37=0,0,IF($A37="C",VLOOKUP($D37,Wiring!$B$6:$H$247,7,0),VLOOKUP($D37,Hardware!$B$14:$J$909,9,0)))</f>
        <v>0</v>
      </c>
      <c r="I37" s="331">
        <f>IF($D$3="usd",G37,G37*VLOOKUP($D$3,Currency!$A$1:$G$11,7,0))</f>
        <v>0</v>
      </c>
      <c r="J37" s="332">
        <f t="shared" si="3"/>
        <v>0</v>
      </c>
      <c r="K37" s="333">
        <f t="shared" si="5"/>
        <v>0</v>
      </c>
      <c r="L37" s="334">
        <f t="shared" si="6"/>
        <v>0</v>
      </c>
      <c r="M37" s="335">
        <f t="shared" si="7"/>
        <v>0</v>
      </c>
      <c r="N37" s="349">
        <f t="shared" si="0"/>
        <v>0</v>
      </c>
      <c r="O37" s="394" t="str">
        <f t="shared" si="1"/>
        <v> </v>
      </c>
      <c r="P37" s="392" t="str">
        <f t="shared" si="4"/>
        <v> </v>
      </c>
    </row>
    <row r="38" spans="1:16" ht="12.75">
      <c r="A38" s="184"/>
      <c r="B38" s="325" t="str">
        <f>IF(C38=" "," ",IF(C38=0," ",VLOOKUP($D$12:$D68,Hardware!$B$14:$E$908,4,0)))</f>
        <v> </v>
      </c>
      <c r="C38" s="346"/>
      <c r="D38" s="348"/>
      <c r="E38" s="328" t="str">
        <f>IF($C38=0," ",IF($A38="C",VLOOKUP($D38,Wiring!$B$6:$H$247,2,0),VLOOKUP($D38,Hardware!$B$14:$J$909,2,0)))</f>
        <v> </v>
      </c>
      <c r="F38" s="329">
        <f>IF($C38=0,0,IF($A38="C",VLOOKUP($D38,Wiring!$B$6:$F$247,5,0),VLOOKUP($D38,Hardware!$B$14:$H$909,7,0)))</f>
        <v>0</v>
      </c>
      <c r="G38" s="327">
        <f t="shared" si="2"/>
        <v>0</v>
      </c>
      <c r="H38" s="330">
        <f>IF($C38=0,0,IF($A38="C",VLOOKUP($D38,Wiring!$B$6:$H$247,7,0),VLOOKUP($D38,Hardware!$B$14:$J$909,9,0)))</f>
        <v>0</v>
      </c>
      <c r="I38" s="331">
        <f>IF($D$3="usd",G38,G38*VLOOKUP($D$3,Currency!$A$1:$G$11,7,0))</f>
        <v>0</v>
      </c>
      <c r="J38" s="332">
        <f t="shared" si="3"/>
        <v>0</v>
      </c>
      <c r="K38" s="333">
        <f t="shared" si="5"/>
        <v>0</v>
      </c>
      <c r="L38" s="334">
        <f t="shared" si="6"/>
        <v>0</v>
      </c>
      <c r="M38" s="335">
        <f t="shared" si="7"/>
        <v>0</v>
      </c>
      <c r="N38" s="349">
        <f t="shared" si="0"/>
        <v>0</v>
      </c>
      <c r="O38" s="394" t="str">
        <f t="shared" si="1"/>
        <v> </v>
      </c>
      <c r="P38" s="392" t="str">
        <f t="shared" si="4"/>
        <v> </v>
      </c>
    </row>
    <row r="39" spans="1:16" ht="12.75">
      <c r="A39" s="184"/>
      <c r="B39" s="325" t="str">
        <f>IF(C39=" "," ",IF(C39=0," ",VLOOKUP($D$12:$D69,Hardware!$B$14:$E$908,4,0)))</f>
        <v> </v>
      </c>
      <c r="C39" s="346"/>
      <c r="D39" s="348"/>
      <c r="E39" s="328" t="str">
        <f>IF($C39=0," ",IF($A39="C",VLOOKUP($D39,Wiring!$B$6:$H$247,2,0),VLOOKUP($D39,Hardware!$B$14:$J$909,2,0)))</f>
        <v> </v>
      </c>
      <c r="F39" s="329">
        <f>IF($C39=0,0,IF($A39="C",VLOOKUP($D39,Wiring!$B$6:$F$247,5,0),VLOOKUP($D39,Hardware!$B$14:$H$909,7,0)))</f>
        <v>0</v>
      </c>
      <c r="G39" s="327">
        <f t="shared" si="2"/>
        <v>0</v>
      </c>
      <c r="H39" s="330">
        <f>IF($C39=0,0,IF($A39="C",VLOOKUP($D39,Wiring!$B$6:$H$247,7,0),VLOOKUP($D39,Hardware!$B$14:$J$909,9,0)))</f>
        <v>0</v>
      </c>
      <c r="I39" s="331">
        <f>IF($D$3="usd",G39,G39*VLOOKUP($D$3,Currency!$A$1:$G$11,7,0))</f>
        <v>0</v>
      </c>
      <c r="J39" s="332">
        <f t="shared" si="3"/>
        <v>0</v>
      </c>
      <c r="K39" s="333">
        <f t="shared" si="5"/>
        <v>0</v>
      </c>
      <c r="L39" s="334">
        <f t="shared" si="6"/>
        <v>0</v>
      </c>
      <c r="M39" s="335">
        <f t="shared" si="7"/>
        <v>0</v>
      </c>
      <c r="N39" s="349">
        <f t="shared" si="0"/>
        <v>0</v>
      </c>
      <c r="O39" s="394" t="str">
        <f t="shared" si="1"/>
        <v> </v>
      </c>
      <c r="P39" s="392" t="str">
        <f t="shared" si="4"/>
        <v> </v>
      </c>
    </row>
    <row r="40" spans="1:16" ht="12.75">
      <c r="A40" s="184"/>
      <c r="B40" s="325" t="str">
        <f>IF(C40=" "," ",IF(C40=0," ",VLOOKUP($D$12:$D70,Hardware!$B$14:$E$908,4,0)))</f>
        <v> </v>
      </c>
      <c r="C40" s="346"/>
      <c r="D40" s="348"/>
      <c r="E40" s="328" t="str">
        <f>IF($C40=0," ",IF($A40="C",VLOOKUP($D40,Wiring!$B$6:$H$247,2,0),VLOOKUP($D40,Hardware!$B$14:$J$909,2,0)))</f>
        <v> </v>
      </c>
      <c r="F40" s="329">
        <f>IF($C40=0,0,IF($A40="C",VLOOKUP($D40,Wiring!$B$6:$F$247,5,0),VLOOKUP($D40,Hardware!$B$14:$H$909,7,0)))</f>
        <v>0</v>
      </c>
      <c r="G40" s="327">
        <f t="shared" si="2"/>
        <v>0</v>
      </c>
      <c r="H40" s="330">
        <f>IF($C40=0,0,IF($A40="C",VLOOKUP($D40,Wiring!$B$6:$H$247,7,0),VLOOKUP($D40,Hardware!$B$14:$J$909,9,0)))</f>
        <v>0</v>
      </c>
      <c r="I40" s="331">
        <f>IF($D$3="usd",G40,G40*VLOOKUP($D$3,Currency!$A$1:$G$11,7,0))</f>
        <v>0</v>
      </c>
      <c r="J40" s="332">
        <f t="shared" si="3"/>
        <v>0</v>
      </c>
      <c r="K40" s="333">
        <f t="shared" si="5"/>
        <v>0</v>
      </c>
      <c r="L40" s="334">
        <f t="shared" si="6"/>
        <v>0</v>
      </c>
      <c r="M40" s="335">
        <f t="shared" si="7"/>
        <v>0</v>
      </c>
      <c r="N40" s="349">
        <f t="shared" si="0"/>
        <v>0</v>
      </c>
      <c r="O40" s="394" t="str">
        <f t="shared" si="1"/>
        <v> </v>
      </c>
      <c r="P40" s="392" t="str">
        <f t="shared" si="4"/>
        <v> </v>
      </c>
    </row>
    <row r="41" spans="1:16" ht="12.75">
      <c r="A41" s="184"/>
      <c r="B41" s="325" t="str">
        <f>IF(C41=" "," ",IF(C41=0," ",VLOOKUP($D$12:$D71,Hardware!$B$14:$E$908,4,0)))</f>
        <v> </v>
      </c>
      <c r="C41" s="346"/>
      <c r="D41" s="348"/>
      <c r="E41" s="328" t="str">
        <f>IF($C41=0," ",IF($A41="C",VLOOKUP($D41,Wiring!$B$6:$H$247,2,0),VLOOKUP($D41,Hardware!$B$14:$J$909,2,0)))</f>
        <v> </v>
      </c>
      <c r="F41" s="329">
        <f>IF($C41=0,0,IF($A41="C",VLOOKUP($D41,Wiring!$B$6:$F$247,5,0),VLOOKUP($D41,Hardware!$B$14:$H$909,7,0)))</f>
        <v>0</v>
      </c>
      <c r="G41" s="327">
        <f t="shared" si="2"/>
        <v>0</v>
      </c>
      <c r="H41" s="330">
        <f>IF($C41=0,0,IF($A41="C",VLOOKUP($D41,Wiring!$B$6:$H$247,7,0),VLOOKUP($D41,Hardware!$B$14:$J$909,9,0)))</f>
        <v>0</v>
      </c>
      <c r="I41" s="331">
        <f>IF($D$3="usd",G41,G41*VLOOKUP($D$3,Currency!$A$1:$G$11,7,0))</f>
        <v>0</v>
      </c>
      <c r="J41" s="332">
        <f t="shared" si="3"/>
        <v>0</v>
      </c>
      <c r="K41" s="333">
        <f t="shared" si="5"/>
        <v>0</v>
      </c>
      <c r="L41" s="334">
        <f t="shared" si="6"/>
        <v>0</v>
      </c>
      <c r="M41" s="335">
        <f t="shared" si="7"/>
        <v>0</v>
      </c>
      <c r="N41" s="349">
        <f t="shared" si="0"/>
        <v>0</v>
      </c>
      <c r="O41" s="394" t="str">
        <f t="shared" si="1"/>
        <v> </v>
      </c>
      <c r="P41" s="392" t="str">
        <f t="shared" si="4"/>
        <v> </v>
      </c>
    </row>
    <row r="42" spans="1:16" ht="12.75">
      <c r="A42" s="184"/>
      <c r="B42" s="325" t="str">
        <f>IF(C42=" "," ",IF(C42=0," ",VLOOKUP($D$12:$D72,Hardware!$B$14:$E$908,4,0)))</f>
        <v> </v>
      </c>
      <c r="C42" s="346"/>
      <c r="D42" s="348"/>
      <c r="E42" s="328" t="str">
        <f>IF($C42=0," ",IF($A42="C",VLOOKUP($D42,Wiring!$B$6:$H$247,2,0),VLOOKUP($D42,Hardware!$B$14:$J$909,2,0)))</f>
        <v> </v>
      </c>
      <c r="F42" s="329">
        <f>IF($C42=0,0,IF($A42="C",VLOOKUP($D42,Wiring!$B$6:$F$247,5,0),VLOOKUP($D42,Hardware!$B$14:$H$909,7,0)))</f>
        <v>0</v>
      </c>
      <c r="G42" s="327">
        <f t="shared" si="2"/>
        <v>0</v>
      </c>
      <c r="H42" s="330">
        <f>IF($C42=0,0,IF($A42="C",VLOOKUP($D42,Wiring!$B$6:$H$247,7,0),VLOOKUP($D42,Hardware!$B$14:$J$909,9,0)))</f>
        <v>0</v>
      </c>
      <c r="I42" s="331">
        <f>IF($D$3="usd",G42,G42*VLOOKUP($D$3,Currency!$A$1:$G$11,7,0))</f>
        <v>0</v>
      </c>
      <c r="J42" s="332">
        <f t="shared" si="3"/>
        <v>0</v>
      </c>
      <c r="K42" s="333">
        <f t="shared" si="5"/>
        <v>0</v>
      </c>
      <c r="L42" s="334">
        <f t="shared" si="6"/>
        <v>0</v>
      </c>
      <c r="M42" s="335">
        <f t="shared" si="7"/>
        <v>0</v>
      </c>
      <c r="N42" s="349">
        <f t="shared" si="0"/>
        <v>0</v>
      </c>
      <c r="O42" s="394" t="str">
        <f t="shared" si="1"/>
        <v> </v>
      </c>
      <c r="P42" s="392" t="str">
        <f t="shared" si="4"/>
        <v> </v>
      </c>
    </row>
    <row r="43" spans="1:16" ht="12.75">
      <c r="A43" s="184"/>
      <c r="B43" s="325" t="str">
        <f>IF(C43=" "," ",IF(C43=0," ",VLOOKUP($D$12:$D73,Hardware!$B$14:$E$908,4,0)))</f>
        <v> </v>
      </c>
      <c r="C43" s="346"/>
      <c r="D43" s="348"/>
      <c r="E43" s="328" t="str">
        <f>IF($C43=0," ",IF($A43="C",VLOOKUP($D43,Wiring!$B$6:$H$247,2,0),VLOOKUP($D43,Hardware!$B$14:$J$909,2,0)))</f>
        <v> </v>
      </c>
      <c r="F43" s="329">
        <f>IF($C43=0,0,IF($A43="C",VLOOKUP($D43,Wiring!$B$6:$F$247,5,0),VLOOKUP($D43,Hardware!$B$14:$H$909,7,0)))</f>
        <v>0</v>
      </c>
      <c r="G43" s="327">
        <f t="shared" si="2"/>
        <v>0</v>
      </c>
      <c r="H43" s="330">
        <f>IF($C43=0,0,IF($A43="C",VLOOKUP($D43,Wiring!$B$6:$H$247,7,0),VLOOKUP($D43,Hardware!$B$14:$J$909,9,0)))</f>
        <v>0</v>
      </c>
      <c r="I43" s="331">
        <f>IF($D$3="usd",G43,G43*VLOOKUP($D$3,Currency!$A$1:$G$11,7,0))</f>
        <v>0</v>
      </c>
      <c r="J43" s="332">
        <f t="shared" si="3"/>
        <v>0</v>
      </c>
      <c r="K43" s="333">
        <f t="shared" si="5"/>
        <v>0</v>
      </c>
      <c r="L43" s="334">
        <f t="shared" si="6"/>
        <v>0</v>
      </c>
      <c r="M43" s="335">
        <f t="shared" si="7"/>
        <v>0</v>
      </c>
      <c r="N43" s="349">
        <f t="shared" si="0"/>
        <v>0</v>
      </c>
      <c r="O43" s="394" t="str">
        <f t="shared" si="1"/>
        <v> </v>
      </c>
      <c r="P43" s="392" t="str">
        <f t="shared" si="4"/>
        <v> </v>
      </c>
    </row>
    <row r="44" spans="1:16" ht="12.75">
      <c r="A44" s="184"/>
      <c r="B44" s="325" t="str">
        <f>IF(C44=" "," ",IF(C44=0," ",VLOOKUP($D$12:$D74,Hardware!$B$14:$E$908,4,0)))</f>
        <v> </v>
      </c>
      <c r="C44" s="346"/>
      <c r="D44" s="348"/>
      <c r="E44" s="328" t="str">
        <f>IF($C44=0," ",IF($A44="C",VLOOKUP($D44,Wiring!$B$6:$H$247,2,0),VLOOKUP($D44,Hardware!$B$14:$J$909,2,0)))</f>
        <v> </v>
      </c>
      <c r="F44" s="329">
        <f>IF($C44=0,0,IF($A44="C",VLOOKUP($D44,Wiring!$B$6:$F$247,5,0),VLOOKUP($D44,Hardware!$B$14:$H$909,7,0)))</f>
        <v>0</v>
      </c>
      <c r="G44" s="327">
        <f t="shared" si="2"/>
        <v>0</v>
      </c>
      <c r="H44" s="330">
        <f>IF($C44=0,0,IF($A44="C",VLOOKUP($D44,Wiring!$B$6:$H$247,7,0),VLOOKUP($D44,Hardware!$B$14:$J$909,9,0)))</f>
        <v>0</v>
      </c>
      <c r="I44" s="331">
        <f>IF($D$3="usd",G44,G44*VLOOKUP($D$3,Currency!$A$1:$G$11,7,0))</f>
        <v>0</v>
      </c>
      <c r="J44" s="332">
        <f t="shared" si="3"/>
        <v>0</v>
      </c>
      <c r="K44" s="333">
        <f t="shared" si="5"/>
        <v>0</v>
      </c>
      <c r="L44" s="334">
        <f t="shared" si="6"/>
        <v>0</v>
      </c>
      <c r="M44" s="335">
        <f t="shared" si="7"/>
        <v>0</v>
      </c>
      <c r="N44" s="349">
        <f t="shared" si="0"/>
        <v>0</v>
      </c>
      <c r="O44" s="394" t="str">
        <f t="shared" si="1"/>
        <v> </v>
      </c>
      <c r="P44" s="392" t="str">
        <f t="shared" si="4"/>
        <v> </v>
      </c>
    </row>
    <row r="45" spans="1:16" ht="12.75">
      <c r="A45" s="184"/>
      <c r="B45" s="325" t="str">
        <f>IF(C45=" "," ",IF(C45=0," ",VLOOKUP($D$12:$D75,Hardware!$B$14:$E$908,4,0)))</f>
        <v> </v>
      </c>
      <c r="C45" s="346"/>
      <c r="D45" s="348"/>
      <c r="E45" s="328" t="str">
        <f>IF($C45=0," ",IF($A45="C",VLOOKUP($D45,Wiring!$B$6:$H$247,2,0),VLOOKUP($D45,Hardware!$B$14:$J$909,2,0)))</f>
        <v> </v>
      </c>
      <c r="F45" s="329">
        <f>IF($C45=0,0,IF($A45="C",VLOOKUP($D45,Wiring!$B$6:$F$247,5,0),VLOOKUP($D45,Hardware!$B$14:$H$909,7,0)))</f>
        <v>0</v>
      </c>
      <c r="G45" s="327">
        <f t="shared" si="2"/>
        <v>0</v>
      </c>
      <c r="H45" s="330">
        <f>IF($C45=0,0,IF($A45="C",VLOOKUP($D45,Wiring!$B$6:$H$247,7,0),VLOOKUP($D45,Hardware!$B$14:$J$909,9,0)))</f>
        <v>0</v>
      </c>
      <c r="I45" s="331">
        <f>IF($D$3="usd",G45,G45*VLOOKUP($D$3,Currency!$A$1:$G$11,7,0))</f>
        <v>0</v>
      </c>
      <c r="J45" s="332">
        <f t="shared" si="3"/>
        <v>0</v>
      </c>
      <c r="K45" s="333">
        <f t="shared" si="5"/>
        <v>0</v>
      </c>
      <c r="L45" s="334">
        <f t="shared" si="6"/>
        <v>0</v>
      </c>
      <c r="M45" s="335">
        <f t="shared" si="7"/>
        <v>0</v>
      </c>
      <c r="N45" s="349">
        <f t="shared" si="0"/>
        <v>0</v>
      </c>
      <c r="O45" s="394" t="str">
        <f t="shared" si="1"/>
        <v> </v>
      </c>
      <c r="P45" s="392" t="str">
        <f t="shared" si="4"/>
        <v> </v>
      </c>
    </row>
    <row r="46" spans="1:16" ht="12.75">
      <c r="A46" s="184"/>
      <c r="B46" s="325" t="str">
        <f>IF(C46=" "," ",IF(C46=0," ",VLOOKUP($D$12:$D76,Hardware!$B$14:$E$908,4,0)))</f>
        <v> </v>
      </c>
      <c r="C46" s="346"/>
      <c r="D46" s="348"/>
      <c r="E46" s="328" t="str">
        <f>IF($C46=0," ",IF($A46="C",VLOOKUP($D46,Wiring!$B$6:$H$247,2,0),VLOOKUP($D46,Hardware!$B$14:$J$909,2,0)))</f>
        <v> </v>
      </c>
      <c r="F46" s="329">
        <f>IF($C46=0,0,IF($A46="C",VLOOKUP($D46,Wiring!$B$6:$F$247,5,0),VLOOKUP($D46,Hardware!$B$14:$H$909,7,0)))</f>
        <v>0</v>
      </c>
      <c r="G46" s="327">
        <f t="shared" si="2"/>
        <v>0</v>
      </c>
      <c r="H46" s="330">
        <f>IF($C46=0,0,IF($A46="C",VLOOKUP($D46,Wiring!$B$6:$H$247,7,0),VLOOKUP($D46,Hardware!$B$14:$J$909,9,0)))</f>
        <v>0</v>
      </c>
      <c r="I46" s="331">
        <f>IF($D$3="usd",G46,G46*VLOOKUP($D$3,Currency!$A$1:$G$11,7,0))</f>
        <v>0</v>
      </c>
      <c r="J46" s="332">
        <f t="shared" si="3"/>
        <v>0</v>
      </c>
      <c r="K46" s="333">
        <f t="shared" si="5"/>
        <v>0</v>
      </c>
      <c r="L46" s="334">
        <f t="shared" si="6"/>
        <v>0</v>
      </c>
      <c r="M46" s="335">
        <f t="shared" si="7"/>
        <v>0</v>
      </c>
      <c r="N46" s="349">
        <f t="shared" si="0"/>
        <v>0</v>
      </c>
      <c r="O46" s="394" t="str">
        <f t="shared" si="1"/>
        <v> </v>
      </c>
      <c r="P46" s="392" t="str">
        <f t="shared" si="4"/>
        <v> </v>
      </c>
    </row>
    <row r="47" spans="1:16" ht="12.75">
      <c r="A47" s="184"/>
      <c r="B47" s="325" t="str">
        <f>IF(C47=" "," ",IF(C47=0," ",VLOOKUP($D$12:$D77,Hardware!$B$14:$E$908,4,0)))</f>
        <v> </v>
      </c>
      <c r="C47" s="346"/>
      <c r="D47" s="348"/>
      <c r="E47" s="328" t="str">
        <f>IF($C47=0," ",IF($A47="C",VLOOKUP($D47,Wiring!$B$6:$H$247,2,0),VLOOKUP($D47,Hardware!$B$14:$J$909,2,0)))</f>
        <v> </v>
      </c>
      <c r="F47" s="329">
        <f>IF($C47=0,0,IF($A47="C",VLOOKUP($D47,Wiring!$B$6:$F$247,5,0),VLOOKUP($D47,Hardware!$B$14:$H$909,7,0)))</f>
        <v>0</v>
      </c>
      <c r="G47" s="327">
        <f t="shared" si="2"/>
        <v>0</v>
      </c>
      <c r="H47" s="330">
        <f>IF($C47=0,0,IF($A47="C",VLOOKUP($D47,Wiring!$B$6:$H$247,7,0),VLOOKUP($D47,Hardware!$B$14:$J$909,9,0)))</f>
        <v>0</v>
      </c>
      <c r="I47" s="331">
        <f>IF($D$3="usd",G47,G47*VLOOKUP($D$3,Currency!$A$1:$G$11,7,0))</f>
        <v>0</v>
      </c>
      <c r="J47" s="332">
        <f t="shared" si="3"/>
        <v>0</v>
      </c>
      <c r="K47" s="333">
        <f t="shared" si="5"/>
        <v>0</v>
      </c>
      <c r="L47" s="334">
        <f t="shared" si="6"/>
        <v>0</v>
      </c>
      <c r="M47" s="335">
        <f t="shared" si="7"/>
        <v>0</v>
      </c>
      <c r="N47" s="349">
        <f t="shared" si="0"/>
        <v>0</v>
      </c>
      <c r="O47" s="394" t="str">
        <f t="shared" si="1"/>
        <v> </v>
      </c>
      <c r="P47" s="392" t="str">
        <f t="shared" si="4"/>
        <v> </v>
      </c>
    </row>
    <row r="48" spans="1:16" ht="12.75">
      <c r="A48" s="184"/>
      <c r="B48" s="325" t="str">
        <f>IF(C48=" "," ",IF(C48=0," ",VLOOKUP($D$12:$D78,Hardware!$B$14:$E$908,4,0)))</f>
        <v> </v>
      </c>
      <c r="C48" s="346"/>
      <c r="D48" s="348"/>
      <c r="E48" s="328" t="str">
        <f>IF($C48=0," ",IF($A48="C",VLOOKUP($D48,Wiring!$B$6:$H$247,2,0),VLOOKUP($D48,Hardware!$B$14:$J$909,2,0)))</f>
        <v> </v>
      </c>
      <c r="F48" s="329">
        <f>IF($C48=0,0,IF($A48="C",VLOOKUP($D48,Wiring!$B$6:$F$247,5,0),VLOOKUP($D48,Hardware!$B$14:$H$909,7,0)))</f>
        <v>0</v>
      </c>
      <c r="G48" s="327">
        <f t="shared" si="2"/>
        <v>0</v>
      </c>
      <c r="H48" s="330">
        <f>IF($C48=0,0,IF($A48="C",VLOOKUP($D48,Wiring!$B$6:$H$247,7,0),VLOOKUP($D48,Hardware!$B$14:$J$909,9,0)))</f>
        <v>0</v>
      </c>
      <c r="I48" s="331">
        <f>IF($D$3="usd",G48,G48*VLOOKUP($D$3,Currency!$A$1:$G$11,7,0))</f>
        <v>0</v>
      </c>
      <c r="J48" s="332">
        <f t="shared" si="3"/>
        <v>0</v>
      </c>
      <c r="K48" s="333">
        <f t="shared" si="5"/>
        <v>0</v>
      </c>
      <c r="L48" s="334">
        <f t="shared" si="6"/>
        <v>0</v>
      </c>
      <c r="M48" s="335">
        <f t="shared" si="7"/>
        <v>0</v>
      </c>
      <c r="N48" s="349">
        <f t="shared" si="0"/>
        <v>0</v>
      </c>
      <c r="O48" s="394" t="str">
        <f t="shared" si="1"/>
        <v> </v>
      </c>
      <c r="P48" s="392" t="str">
        <f t="shared" si="4"/>
        <v> </v>
      </c>
    </row>
    <row r="49" spans="1:16" ht="12.75">
      <c r="A49" s="184"/>
      <c r="B49" s="325" t="str">
        <f>IF(C49=" "," ",IF(C49=0," ",VLOOKUP($D$12:$D79,Hardware!$B$14:$E$908,4,0)))</f>
        <v> </v>
      </c>
      <c r="C49" s="346"/>
      <c r="D49" s="348"/>
      <c r="E49" s="328" t="str">
        <f>IF($C49=0," ",IF($A49="C",VLOOKUP($D49,Wiring!$B$6:$H$247,2,0),VLOOKUP($D49,Hardware!$B$14:$J$909,2,0)))</f>
        <v> </v>
      </c>
      <c r="F49" s="329">
        <f>IF($C49=0,0,IF($A49="C",VLOOKUP($D49,Wiring!$B$6:$F$247,5,0),VLOOKUP($D49,Hardware!$B$14:$H$909,7,0)))</f>
        <v>0</v>
      </c>
      <c r="G49" s="327">
        <f t="shared" si="2"/>
        <v>0</v>
      </c>
      <c r="H49" s="330">
        <f>IF($C49=0,0,IF($A49="C",VLOOKUP($D49,Wiring!$B$6:$H$247,7,0),VLOOKUP($D49,Hardware!$B$14:$J$909,9,0)))</f>
        <v>0</v>
      </c>
      <c r="I49" s="331">
        <f>IF($D$3="usd",G49,G49*VLOOKUP($D$3,Currency!$A$1:$G$11,7,0))</f>
        <v>0</v>
      </c>
      <c r="J49" s="332">
        <f t="shared" si="3"/>
        <v>0</v>
      </c>
      <c r="K49" s="333">
        <f t="shared" si="5"/>
        <v>0</v>
      </c>
      <c r="L49" s="334">
        <f t="shared" si="6"/>
        <v>0</v>
      </c>
      <c r="M49" s="335">
        <f t="shared" si="7"/>
        <v>0</v>
      </c>
      <c r="N49" s="349">
        <f t="shared" si="0"/>
        <v>0</v>
      </c>
      <c r="O49" s="394" t="str">
        <f t="shared" si="1"/>
        <v> </v>
      </c>
      <c r="P49" s="392" t="str">
        <f t="shared" si="4"/>
        <v> </v>
      </c>
    </row>
    <row r="50" spans="1:16" ht="12.75">
      <c r="A50" s="184"/>
      <c r="B50" s="325" t="str">
        <f>IF(C50=" "," ",IF(C50=0," ",VLOOKUP($D$12:$D80,Hardware!$B$14:$E$908,4,0)))</f>
        <v> </v>
      </c>
      <c r="C50" s="346"/>
      <c r="D50" s="348"/>
      <c r="E50" s="328" t="str">
        <f>IF($C50=0," ",IF($A50="C",VLOOKUP($D50,Wiring!$B$6:$H$247,2,0),VLOOKUP($D50,Hardware!$B$14:$J$909,2,0)))</f>
        <v> </v>
      </c>
      <c r="F50" s="329">
        <f>IF($C50=0,0,IF($A50="C",VLOOKUP($D50,Wiring!$B$6:$F$247,5,0),VLOOKUP($D50,Hardware!$B$14:$H$909,7,0)))</f>
        <v>0</v>
      </c>
      <c r="G50" s="327">
        <f t="shared" si="2"/>
        <v>0</v>
      </c>
      <c r="H50" s="330">
        <f>IF($C50=0,0,IF($A50="C",VLOOKUP($D50,Wiring!$B$6:$H$247,7,0),VLOOKUP($D50,Hardware!$B$14:$J$909,9,0)))</f>
        <v>0</v>
      </c>
      <c r="I50" s="331">
        <f>IF($D$3="usd",G50,G50*VLOOKUP($D$3,Currency!$A$1:$G$11,7,0))</f>
        <v>0</v>
      </c>
      <c r="J50" s="332">
        <f t="shared" si="3"/>
        <v>0</v>
      </c>
      <c r="K50" s="333">
        <f t="shared" si="5"/>
        <v>0</v>
      </c>
      <c r="L50" s="334">
        <f t="shared" si="6"/>
        <v>0</v>
      </c>
      <c r="M50" s="335">
        <f t="shared" si="7"/>
        <v>0</v>
      </c>
      <c r="N50" s="349">
        <f t="shared" si="0"/>
        <v>0</v>
      </c>
      <c r="O50" s="394" t="str">
        <f t="shared" si="1"/>
        <v> </v>
      </c>
      <c r="P50" s="392" t="str">
        <f t="shared" si="4"/>
        <v> </v>
      </c>
    </row>
    <row r="51" spans="1:16" ht="12.75">
      <c r="A51" s="184"/>
      <c r="B51" s="325" t="str">
        <f>IF(C51=" "," ",IF(C51=0," ",VLOOKUP($D$12:$D81,Hardware!$B$14:$E$908,4,0)))</f>
        <v> </v>
      </c>
      <c r="C51" s="346"/>
      <c r="D51" s="348"/>
      <c r="E51" s="328" t="str">
        <f>IF($C51=0," ",IF($A51="C",VLOOKUP($D51,Wiring!$B$6:$H$247,2,0),VLOOKUP($D51,Hardware!$B$14:$J$909,2,0)))</f>
        <v> </v>
      </c>
      <c r="F51" s="329">
        <f>IF($C51=0,0,IF($A51="C",VLOOKUP($D51,Wiring!$B$6:$F$247,5,0),VLOOKUP($D51,Hardware!$B$14:$H$909,7,0)))</f>
        <v>0</v>
      </c>
      <c r="G51" s="327">
        <f t="shared" si="2"/>
        <v>0</v>
      </c>
      <c r="H51" s="330">
        <f>IF($C51=0,0,IF($A51="C",VLOOKUP($D51,Wiring!$B$6:$H$247,7,0),VLOOKUP($D51,Hardware!$B$14:$J$909,9,0)))</f>
        <v>0</v>
      </c>
      <c r="I51" s="331">
        <f>IF($D$3="usd",G51,G51*VLOOKUP($D$3,Currency!$A$1:$G$11,7,0))</f>
        <v>0</v>
      </c>
      <c r="J51" s="332">
        <f t="shared" si="3"/>
        <v>0</v>
      </c>
      <c r="K51" s="333">
        <f t="shared" si="5"/>
        <v>0</v>
      </c>
      <c r="L51" s="334">
        <f t="shared" si="6"/>
        <v>0</v>
      </c>
      <c r="M51" s="335">
        <f t="shared" si="7"/>
        <v>0</v>
      </c>
      <c r="N51" s="349">
        <f t="shared" si="0"/>
        <v>0</v>
      </c>
      <c r="O51" s="394" t="str">
        <f t="shared" si="1"/>
        <v> </v>
      </c>
      <c r="P51" s="392" t="str">
        <f t="shared" si="4"/>
        <v> </v>
      </c>
    </row>
    <row r="52" spans="1:16" ht="12.75">
      <c r="A52" s="184"/>
      <c r="B52" s="325" t="str">
        <f>IF(C52=" "," ",IF(C52=0," ",VLOOKUP($D$12:$D82,Hardware!$B$14:$E$908,4,0)))</f>
        <v> </v>
      </c>
      <c r="C52" s="346"/>
      <c r="D52" s="348"/>
      <c r="E52" s="328" t="str">
        <f>IF($C52=0," ",IF($A52="C",VLOOKUP($D52,Wiring!$B$6:$H$247,2,0),VLOOKUP($D52,Hardware!$B$14:$J$909,2,0)))</f>
        <v> </v>
      </c>
      <c r="F52" s="329">
        <f>IF($C52=0,0,IF($A52="C",VLOOKUP($D52,Wiring!$B$6:$F$247,5,0),VLOOKUP($D52,Hardware!$B$14:$H$909,7,0)))</f>
        <v>0</v>
      </c>
      <c r="G52" s="327">
        <f t="shared" si="2"/>
        <v>0</v>
      </c>
      <c r="H52" s="330">
        <f>IF($C52=0,0,IF($A52="C",VLOOKUP($D52,Wiring!$B$6:$H$247,7,0),VLOOKUP($D52,Hardware!$B$14:$J$909,9,0)))</f>
        <v>0</v>
      </c>
      <c r="I52" s="331">
        <f>IF($D$3="usd",G52,G52*VLOOKUP($D$3,Currency!$A$1:$G$11,7,0))</f>
        <v>0</v>
      </c>
      <c r="J52" s="332">
        <f t="shared" si="3"/>
        <v>0</v>
      </c>
      <c r="K52" s="333">
        <f t="shared" si="5"/>
        <v>0</v>
      </c>
      <c r="L52" s="334">
        <f t="shared" si="6"/>
        <v>0</v>
      </c>
      <c r="M52" s="335">
        <f t="shared" si="7"/>
        <v>0</v>
      </c>
      <c r="N52" s="349">
        <f t="shared" si="0"/>
        <v>0</v>
      </c>
      <c r="O52" s="394" t="str">
        <f t="shared" si="1"/>
        <v> </v>
      </c>
      <c r="P52" s="392" t="str">
        <f t="shared" si="4"/>
        <v> </v>
      </c>
    </row>
    <row r="53" spans="1:16" ht="12.75">
      <c r="A53" s="184"/>
      <c r="B53" s="325" t="str">
        <f>IF(C53=" "," ",IF(C53=0," ",VLOOKUP($D$12:$D83,Hardware!$B$14:$E$908,4,0)))</f>
        <v> </v>
      </c>
      <c r="C53" s="346"/>
      <c r="D53" s="348"/>
      <c r="E53" s="328" t="str">
        <f>IF($C53=0," ",IF($A53="C",VLOOKUP($D53,Wiring!$B$6:$H$247,2,0),VLOOKUP($D53,Hardware!$B$14:$J$909,2,0)))</f>
        <v> </v>
      </c>
      <c r="F53" s="329">
        <f>IF($C53=0,0,IF($A53="C",VLOOKUP($D53,Wiring!$B$6:$F$247,5,0),VLOOKUP($D53,Hardware!$B$14:$H$909,7,0)))</f>
        <v>0</v>
      </c>
      <c r="G53" s="327">
        <f t="shared" si="2"/>
        <v>0</v>
      </c>
      <c r="H53" s="330">
        <f>IF($C53=0,0,IF($A53="C",VLOOKUP($D53,Wiring!$B$6:$H$247,7,0),VLOOKUP($D53,Hardware!$B$14:$J$909,9,0)))</f>
        <v>0</v>
      </c>
      <c r="I53" s="331">
        <f>IF($D$3="usd",G53,G53*VLOOKUP($D$3,Currency!$A$1:$G$11,7,0))</f>
        <v>0</v>
      </c>
      <c r="J53" s="332">
        <f t="shared" si="3"/>
        <v>0</v>
      </c>
      <c r="K53" s="333">
        <f t="shared" si="5"/>
        <v>0</v>
      </c>
      <c r="L53" s="334">
        <f t="shared" si="6"/>
        <v>0</v>
      </c>
      <c r="M53" s="335">
        <f t="shared" si="7"/>
        <v>0</v>
      </c>
      <c r="N53" s="349">
        <f t="shared" si="0"/>
        <v>0</v>
      </c>
      <c r="O53" s="394" t="str">
        <f t="shared" si="1"/>
        <v> </v>
      </c>
      <c r="P53" s="392" t="str">
        <f t="shared" si="4"/>
        <v> </v>
      </c>
    </row>
    <row r="54" spans="1:16" ht="12.75">
      <c r="A54" s="184"/>
      <c r="B54" s="325" t="str">
        <f>IF(C54=" "," ",IF(C54=0," ",VLOOKUP($D$12:$D84,Hardware!$B$14:$E$908,4,0)))</f>
        <v> </v>
      </c>
      <c r="C54" s="346"/>
      <c r="D54" s="348"/>
      <c r="E54" s="328" t="str">
        <f>IF($C54=0," ",IF($A54="C",VLOOKUP($D54,Wiring!$B$6:$H$247,2,0),VLOOKUP($D54,Hardware!$B$14:$J$909,2,0)))</f>
        <v> </v>
      </c>
      <c r="F54" s="329">
        <f>IF($C54=0,0,IF($A54="C",VLOOKUP($D54,Wiring!$B$6:$F$247,5,0),VLOOKUP($D54,Hardware!$B$14:$H$909,7,0)))</f>
        <v>0</v>
      </c>
      <c r="G54" s="327">
        <f t="shared" si="2"/>
        <v>0</v>
      </c>
      <c r="H54" s="330">
        <f>IF($C54=0,0,IF($A54="C",VLOOKUP($D54,Wiring!$B$6:$H$247,7,0),VLOOKUP($D54,Hardware!$B$14:$J$909,9,0)))</f>
        <v>0</v>
      </c>
      <c r="I54" s="331">
        <f>IF($D$3="usd",G54,G54*VLOOKUP($D$3,Currency!$A$1:$G$11,7,0))</f>
        <v>0</v>
      </c>
      <c r="J54" s="332">
        <f t="shared" si="3"/>
        <v>0</v>
      </c>
      <c r="K54" s="333">
        <f t="shared" si="5"/>
        <v>0</v>
      </c>
      <c r="L54" s="334">
        <f t="shared" si="6"/>
        <v>0</v>
      </c>
      <c r="M54" s="335">
        <f t="shared" si="7"/>
        <v>0</v>
      </c>
      <c r="N54" s="349">
        <f t="shared" si="0"/>
        <v>0</v>
      </c>
      <c r="O54" s="394" t="str">
        <f t="shared" si="1"/>
        <v> </v>
      </c>
      <c r="P54" s="392" t="str">
        <f t="shared" si="4"/>
        <v> </v>
      </c>
    </row>
    <row r="55" spans="1:16" ht="12.75">
      <c r="A55" s="184"/>
      <c r="B55" s="325" t="str">
        <f>IF(C55=" "," ",IF(C55=0," ",VLOOKUP($D$12:$D85,Hardware!$B$14:$E$908,4,0)))</f>
        <v> </v>
      </c>
      <c r="C55" s="346"/>
      <c r="D55" s="348"/>
      <c r="E55" s="328" t="str">
        <f>IF($C55=0," ",IF($A55="C",VLOOKUP($D55,Wiring!$B$6:$H$247,2,0),VLOOKUP($D55,Hardware!$B$14:$J$909,2,0)))</f>
        <v> </v>
      </c>
      <c r="F55" s="329">
        <f>IF($C55=0,0,IF($A55="C",VLOOKUP($D55,Wiring!$B$6:$F$247,5,0),VLOOKUP($D55,Hardware!$B$14:$H$909,7,0)))</f>
        <v>0</v>
      </c>
      <c r="G55" s="327">
        <f t="shared" si="2"/>
        <v>0</v>
      </c>
      <c r="H55" s="330">
        <f>IF($C55=0,0,IF($A55="C",VLOOKUP($D55,Wiring!$B$6:$H$247,7,0),VLOOKUP($D55,Hardware!$B$14:$J$909,9,0)))</f>
        <v>0</v>
      </c>
      <c r="I55" s="331">
        <f>IF($D$3="usd",G55,G55*VLOOKUP($D$3,Currency!$A$1:$G$11,7,0))</f>
        <v>0</v>
      </c>
      <c r="J55" s="332">
        <f t="shared" si="3"/>
        <v>0</v>
      </c>
      <c r="K55" s="333">
        <f t="shared" si="5"/>
        <v>0</v>
      </c>
      <c r="L55" s="334">
        <f t="shared" si="6"/>
        <v>0</v>
      </c>
      <c r="M55" s="335">
        <f t="shared" si="7"/>
        <v>0</v>
      </c>
      <c r="N55" s="349">
        <f t="shared" si="0"/>
        <v>0</v>
      </c>
      <c r="O55" s="394" t="str">
        <f t="shared" si="1"/>
        <v> </v>
      </c>
      <c r="P55" s="392" t="str">
        <f t="shared" si="4"/>
        <v> </v>
      </c>
    </row>
    <row r="56" spans="1:16" ht="12.75">
      <c r="A56" s="184"/>
      <c r="B56" s="325" t="str">
        <f>IF(C56=" "," ",IF(C56=0," ",VLOOKUP($D$12:$D86,Hardware!$B$14:$E$908,4,0)))</f>
        <v> </v>
      </c>
      <c r="C56" s="346"/>
      <c r="D56" s="348"/>
      <c r="E56" s="328" t="str">
        <f>IF($C56=0," ",IF($A56="C",VLOOKUP($D56,Wiring!$B$6:$H$247,2,0),VLOOKUP($D56,Hardware!$B$14:$J$909,2,0)))</f>
        <v> </v>
      </c>
      <c r="F56" s="329">
        <f>IF($C56=0,0,IF($A56="C",VLOOKUP($D56,Wiring!$B$6:$F$247,5,0),VLOOKUP($D56,Hardware!$B$14:$H$909,7,0)))</f>
        <v>0</v>
      </c>
      <c r="G56" s="327">
        <f t="shared" si="2"/>
        <v>0</v>
      </c>
      <c r="H56" s="330">
        <f>IF($C56=0,0,IF($A56="C",VLOOKUP($D56,Wiring!$B$6:$H$247,7,0),VLOOKUP($D56,Hardware!$B$14:$J$909,9,0)))</f>
        <v>0</v>
      </c>
      <c r="I56" s="331">
        <f>IF($D$3="usd",G56,G56*VLOOKUP($D$3,Currency!$A$1:$G$11,7,0))</f>
        <v>0</v>
      </c>
      <c r="J56" s="332">
        <f t="shared" si="3"/>
        <v>0</v>
      </c>
      <c r="K56" s="333">
        <f t="shared" si="5"/>
        <v>0</v>
      </c>
      <c r="L56" s="334">
        <f t="shared" si="6"/>
        <v>0</v>
      </c>
      <c r="M56" s="335">
        <f t="shared" si="7"/>
        <v>0</v>
      </c>
      <c r="N56" s="349">
        <f t="shared" si="0"/>
        <v>0</v>
      </c>
      <c r="O56" s="394" t="str">
        <f t="shared" si="1"/>
        <v> </v>
      </c>
      <c r="P56" s="392" t="str">
        <f t="shared" si="4"/>
        <v> </v>
      </c>
    </row>
    <row r="57" spans="1:16" ht="12.75">
      <c r="A57" s="184"/>
      <c r="B57" s="325" t="str">
        <f>IF(C57=" "," ",IF(C57=0," ",VLOOKUP($D$12:$D87,Hardware!$B$14:$E$908,4,0)))</f>
        <v> </v>
      </c>
      <c r="C57" s="346"/>
      <c r="D57" s="348"/>
      <c r="E57" s="328" t="str">
        <f>IF($C57=0," ",IF($A57="C",VLOOKUP($D57,Wiring!$B$6:$H$247,2,0),VLOOKUP($D57,Hardware!$B$14:$J$909,2,0)))</f>
        <v> </v>
      </c>
      <c r="F57" s="329">
        <f>IF($C57=0,0,IF($A57="C",VLOOKUP($D57,Wiring!$B$6:$F$247,5,0),VLOOKUP($D57,Hardware!$B$14:$H$909,7,0)))</f>
        <v>0</v>
      </c>
      <c r="G57" s="327">
        <f t="shared" si="2"/>
        <v>0</v>
      </c>
      <c r="H57" s="330">
        <f>IF($C57=0,0,IF($A57="C",VLOOKUP($D57,Wiring!$B$6:$H$247,7,0),VLOOKUP($D57,Hardware!$B$14:$J$909,9,0)))</f>
        <v>0</v>
      </c>
      <c r="I57" s="331">
        <f>IF($D$3="usd",G57,G57*VLOOKUP($D$3,Currency!$A$1:$G$11,7,0))</f>
        <v>0</v>
      </c>
      <c r="J57" s="332">
        <f t="shared" si="3"/>
        <v>0</v>
      </c>
      <c r="K57" s="333">
        <f t="shared" si="5"/>
        <v>0</v>
      </c>
      <c r="L57" s="334">
        <f t="shared" si="6"/>
        <v>0</v>
      </c>
      <c r="M57" s="335">
        <f t="shared" si="7"/>
        <v>0</v>
      </c>
      <c r="N57" s="349">
        <f t="shared" si="0"/>
        <v>0</v>
      </c>
      <c r="O57" s="394" t="str">
        <f t="shared" si="1"/>
        <v> </v>
      </c>
      <c r="P57" s="392" t="str">
        <f t="shared" si="4"/>
        <v> </v>
      </c>
    </row>
    <row r="58" spans="1:16" ht="12.75">
      <c r="A58" s="184"/>
      <c r="B58" s="325" t="str">
        <f>IF(C58=" "," ",IF(C58=0," ",VLOOKUP($D$12:$D88,Hardware!$B$14:$E$908,4,0)))</f>
        <v> </v>
      </c>
      <c r="C58" s="346"/>
      <c r="D58" s="348"/>
      <c r="E58" s="328" t="str">
        <f>IF($C58=0," ",IF($A58="C",VLOOKUP($D58,Wiring!$B$6:$H$247,2,0),VLOOKUP($D58,Hardware!$B$14:$J$909,2,0)))</f>
        <v> </v>
      </c>
      <c r="F58" s="329">
        <f>IF($C58=0,0,IF($A58="C",VLOOKUP($D58,Wiring!$B$6:$F$247,5,0),VLOOKUP($D58,Hardware!$B$14:$H$909,7,0)))</f>
        <v>0</v>
      </c>
      <c r="G58" s="327">
        <f t="shared" si="2"/>
        <v>0</v>
      </c>
      <c r="H58" s="330">
        <f>IF($C58=0,0,IF($A58="C",VLOOKUP($D58,Wiring!$B$6:$H$247,7,0),VLOOKUP($D58,Hardware!$B$14:$J$909,9,0)))</f>
        <v>0</v>
      </c>
      <c r="I58" s="331">
        <f>IF($D$3="usd",G58,G58*VLOOKUP($D$3,Currency!$A$1:$G$11,7,0))</f>
        <v>0</v>
      </c>
      <c r="J58" s="332">
        <f t="shared" si="3"/>
        <v>0</v>
      </c>
      <c r="K58" s="333">
        <f t="shared" si="5"/>
        <v>0</v>
      </c>
      <c r="L58" s="334">
        <f t="shared" si="6"/>
        <v>0</v>
      </c>
      <c r="M58" s="335">
        <f t="shared" si="7"/>
        <v>0</v>
      </c>
      <c r="N58" s="349">
        <f t="shared" si="0"/>
        <v>0</v>
      </c>
      <c r="O58" s="394" t="str">
        <f t="shared" si="1"/>
        <v> </v>
      </c>
      <c r="P58" s="392" t="str">
        <f t="shared" si="4"/>
        <v> </v>
      </c>
    </row>
    <row r="59" spans="1:16" ht="12.75">
      <c r="A59" s="184"/>
      <c r="B59" s="325" t="str">
        <f>IF(C59=" "," ",IF(C59=0," ",VLOOKUP($D$12:$D89,Hardware!$B$14:$E$908,4,0)))</f>
        <v> </v>
      </c>
      <c r="C59" s="346"/>
      <c r="D59" s="348"/>
      <c r="E59" s="328" t="str">
        <f>IF($C59=0," ",IF($A59="C",VLOOKUP($D59,Wiring!$B$6:$H$247,2,0),VLOOKUP($D59,Hardware!$B$14:$J$909,2,0)))</f>
        <v> </v>
      </c>
      <c r="F59" s="329">
        <f>IF($C59=0,0,IF($A59="C",VLOOKUP($D59,Wiring!$B$6:$F$247,5,0),VLOOKUP($D59,Hardware!$B$14:$H$909,7,0)))</f>
        <v>0</v>
      </c>
      <c r="G59" s="327">
        <f t="shared" si="2"/>
        <v>0</v>
      </c>
      <c r="H59" s="330">
        <f>IF($C59=0,0,IF($A59="C",VLOOKUP($D59,Wiring!$B$6:$H$247,7,0),VLOOKUP($D59,Hardware!$B$14:$J$909,9,0)))</f>
        <v>0</v>
      </c>
      <c r="I59" s="331">
        <f>IF($D$3="usd",G59,G59*VLOOKUP($D$3,Currency!$A$1:$G$11,7,0))</f>
        <v>0</v>
      </c>
      <c r="J59" s="332">
        <f t="shared" si="3"/>
        <v>0</v>
      </c>
      <c r="K59" s="333">
        <f t="shared" si="5"/>
        <v>0</v>
      </c>
      <c r="L59" s="334">
        <f t="shared" si="6"/>
        <v>0</v>
      </c>
      <c r="M59" s="335">
        <f t="shared" si="7"/>
        <v>0</v>
      </c>
      <c r="N59" s="349">
        <f t="shared" si="0"/>
        <v>0</v>
      </c>
      <c r="O59" s="394" t="str">
        <f t="shared" si="1"/>
        <v> </v>
      </c>
      <c r="P59" s="392" t="str">
        <f t="shared" si="4"/>
        <v> </v>
      </c>
    </row>
    <row r="60" spans="1:16" ht="12.75">
      <c r="A60" s="184"/>
      <c r="B60" s="325" t="str">
        <f>IF(C60=" "," ",IF(C60=0," ",VLOOKUP($D$12:$D90,Hardware!$B$14:$E$908,4,0)))</f>
        <v> </v>
      </c>
      <c r="C60" s="346"/>
      <c r="D60" s="348"/>
      <c r="E60" s="328" t="str">
        <f>IF($C60=0," ",IF($A60="C",VLOOKUP($D60,Wiring!$B$6:$H$247,2,0),VLOOKUP($D60,Hardware!$B$14:$J$909,2,0)))</f>
        <v> </v>
      </c>
      <c r="F60" s="329">
        <f>IF($C60=0,0,IF($A60="C",VLOOKUP($D60,Wiring!$B$6:$F$247,5,0),VLOOKUP($D60,Hardware!$B$14:$H$909,7,0)))</f>
        <v>0</v>
      </c>
      <c r="G60" s="327">
        <f t="shared" si="2"/>
        <v>0</v>
      </c>
      <c r="H60" s="330">
        <f>IF($C60=0,0,IF($A60="C",VLOOKUP($D60,Wiring!$B$6:$H$247,7,0),VLOOKUP($D60,Hardware!$B$14:$J$909,9,0)))</f>
        <v>0</v>
      </c>
      <c r="I60" s="331">
        <f>IF($D$3="usd",G60,G60*VLOOKUP($D$3,Currency!$A$1:$G$11,7,0))</f>
        <v>0</v>
      </c>
      <c r="J60" s="332">
        <f t="shared" si="3"/>
        <v>0</v>
      </c>
      <c r="K60" s="333">
        <f t="shared" si="5"/>
        <v>0</v>
      </c>
      <c r="L60" s="334">
        <f t="shared" si="6"/>
        <v>0</v>
      </c>
      <c r="M60" s="335">
        <f t="shared" si="7"/>
        <v>0</v>
      </c>
      <c r="N60" s="349">
        <f t="shared" si="0"/>
        <v>0</v>
      </c>
      <c r="O60" s="394" t="str">
        <f t="shared" si="1"/>
        <v> </v>
      </c>
      <c r="P60" s="392" t="str">
        <f t="shared" si="4"/>
        <v> </v>
      </c>
    </row>
    <row r="61" spans="1:16" ht="12.75">
      <c r="A61" s="184"/>
      <c r="B61" s="325" t="str">
        <f>IF(C61=" "," ",IF(C61=0," ",VLOOKUP($D$12:$D91,Hardware!$B$14:$E$908,4,0)))</f>
        <v> </v>
      </c>
      <c r="C61" s="346"/>
      <c r="D61" s="348"/>
      <c r="E61" s="328" t="str">
        <f>IF($C61=0," ",IF($A61="C",VLOOKUP($D61,Wiring!$B$6:$H$247,2,0),VLOOKUP($D61,Hardware!$B$14:$J$909,2,0)))</f>
        <v> </v>
      </c>
      <c r="F61" s="329">
        <f>IF($C61=0,0,IF($A61="C",VLOOKUP($D61,Wiring!$B$6:$F$247,5,0),VLOOKUP($D61,Hardware!$B$14:$H$909,7,0)))</f>
        <v>0</v>
      </c>
      <c r="G61" s="327">
        <f t="shared" si="2"/>
        <v>0</v>
      </c>
      <c r="H61" s="330">
        <f>IF($C61=0,0,IF($A61="C",VLOOKUP($D61,Wiring!$B$6:$H$247,7,0),VLOOKUP($D61,Hardware!$B$14:$J$909,9,0)))</f>
        <v>0</v>
      </c>
      <c r="I61" s="331">
        <f>IF($D$3="usd",G61,G61*VLOOKUP($D$3,Currency!$A$1:$G$11,7,0))</f>
        <v>0</v>
      </c>
      <c r="J61" s="332">
        <f>F61*C61</f>
        <v>0</v>
      </c>
      <c r="K61" s="333">
        <f t="shared" si="5"/>
        <v>0</v>
      </c>
      <c r="L61" s="334">
        <f t="shared" si="6"/>
        <v>0</v>
      </c>
      <c r="M61" s="335">
        <f t="shared" si="7"/>
        <v>0</v>
      </c>
      <c r="N61" s="349">
        <f t="shared" si="0"/>
        <v>0</v>
      </c>
      <c r="O61" s="394" t="str">
        <f t="shared" si="1"/>
        <v> </v>
      </c>
      <c r="P61" s="392" t="str">
        <f t="shared" si="4"/>
        <v> </v>
      </c>
    </row>
    <row r="62" spans="1:16" ht="13.5" thickBot="1">
      <c r="A62" s="184"/>
      <c r="B62" s="325" t="str">
        <f>IF(C62=" "," ",IF(C62=0," ",VLOOKUP($D$12:$D92,Hardware!$B$14:$E$908,4,0)))</f>
        <v> </v>
      </c>
      <c r="C62" s="346"/>
      <c r="D62" s="347"/>
      <c r="E62" s="328" t="str">
        <f>IF($C62=0," ",IF($A62="C",VLOOKUP($D62,Wiring!$B$6:$H$247,2,0),VLOOKUP($D62,Hardware!$B$14:$J$909,2,0)))</f>
        <v> </v>
      </c>
      <c r="F62" s="329">
        <f>IF($C62=0,0,IF($A62="C",VLOOKUP($D62,Wiring!$B$6:$F$247,5,0),VLOOKUP($D62,Hardware!$B$14:$H$909,7,0)))</f>
        <v>0</v>
      </c>
      <c r="G62" s="327">
        <f t="shared" si="2"/>
        <v>0</v>
      </c>
      <c r="H62" s="330">
        <f>IF($C62=0,0,IF($A62="C",VLOOKUP($D62,Wiring!$B$6:$H$247,7,0),VLOOKUP($D62,Hardware!$B$14:$J$909,9,0)))</f>
        <v>0</v>
      </c>
      <c r="I62" s="331">
        <f>IF($D$3="usd",G62,G62*VLOOKUP($D$3,Currency!$A$1:$G$11,7,0))</f>
        <v>0</v>
      </c>
      <c r="J62" s="332">
        <f>F62*C62</f>
        <v>0</v>
      </c>
      <c r="K62" s="333">
        <f t="shared" si="5"/>
        <v>0</v>
      </c>
      <c r="L62" s="334">
        <f t="shared" si="6"/>
        <v>0</v>
      </c>
      <c r="M62" s="335">
        <f t="shared" si="7"/>
        <v>0</v>
      </c>
      <c r="N62" s="349">
        <f t="shared" si="0"/>
        <v>0</v>
      </c>
      <c r="O62" s="399" t="str">
        <f t="shared" si="1"/>
        <v> </v>
      </c>
      <c r="P62" s="392" t="str">
        <f t="shared" si="4"/>
        <v> </v>
      </c>
    </row>
    <row r="63" spans="1:16" s="169" customFormat="1" ht="29.25" customHeight="1" thickBot="1" thickTop="1">
      <c r="A63" s="163"/>
      <c r="B63" s="164"/>
      <c r="C63" s="164"/>
      <c r="D63" s="164"/>
      <c r="E63" s="164"/>
      <c r="F63" s="164"/>
      <c r="G63" s="406" t="s">
        <v>1747</v>
      </c>
      <c r="H63" s="407"/>
      <c r="I63" s="165"/>
      <c r="J63" s="166">
        <f>SUM(J12:J62)</f>
        <v>0</v>
      </c>
      <c r="K63" s="166">
        <f>SUM(K12:K62)</f>
        <v>0</v>
      </c>
      <c r="L63" s="167">
        <f>SUM(L12:L62)</f>
        <v>0</v>
      </c>
      <c r="M63" s="168">
        <f>SUM(M12:M62)</f>
        <v>0</v>
      </c>
      <c r="N63" s="400">
        <f>IF(J63=0,0,(J63-K63)/J63)</f>
        <v>0</v>
      </c>
      <c r="P63" s="393">
        <f>SUM(P12:P62)</f>
        <v>0</v>
      </c>
    </row>
    <row r="64" spans="1:14" s="169" customFormat="1" ht="25.5" customHeight="1" thickTop="1">
      <c r="A64" s="170"/>
      <c r="B64" s="170"/>
      <c r="C64" s="170"/>
      <c r="D64" s="170"/>
      <c r="E64" s="170"/>
      <c r="F64" s="171"/>
      <c r="G64" s="172"/>
      <c r="H64" s="172"/>
      <c r="I64" s="172"/>
      <c r="J64" s="172"/>
      <c r="K64" s="351" t="s">
        <v>837</v>
      </c>
      <c r="L64" s="336">
        <f>K63-L63</f>
        <v>0</v>
      </c>
      <c r="M64" s="172"/>
      <c r="N64" s="173"/>
    </row>
    <row r="65" spans="1:14" ht="19.5" customHeight="1">
      <c r="A65" s="174" t="s">
        <v>1748</v>
      </c>
      <c r="B65" s="175"/>
      <c r="C65" s="175"/>
      <c r="D65" s="176"/>
      <c r="E65" s="176"/>
      <c r="F65" s="176"/>
      <c r="G65" s="176"/>
      <c r="H65" s="176"/>
      <c r="I65" s="176"/>
      <c r="J65" s="176"/>
      <c r="K65" s="176"/>
      <c r="L65" s="176"/>
      <c r="M65" s="176"/>
      <c r="N65" s="177"/>
    </row>
    <row r="66" spans="1:14" ht="12.75">
      <c r="A66" s="178"/>
      <c r="B66" s="162"/>
      <c r="C66" s="162"/>
      <c r="D66" s="162"/>
      <c r="E66" s="162"/>
      <c r="F66" s="162"/>
      <c r="G66" s="162"/>
      <c r="H66" s="162"/>
      <c r="I66" s="162"/>
      <c r="J66" s="162"/>
      <c r="K66" s="162"/>
      <c r="L66" s="162"/>
      <c r="M66" s="162"/>
      <c r="N66" s="179"/>
    </row>
    <row r="67" spans="1:14" ht="12.75">
      <c r="A67" s="235" t="s">
        <v>1680</v>
      </c>
      <c r="B67" s="162"/>
      <c r="C67" s="340" t="s">
        <v>1024</v>
      </c>
      <c r="D67" s="341"/>
      <c r="E67" s="341"/>
      <c r="F67" s="341"/>
      <c r="G67" s="341"/>
      <c r="H67" s="341"/>
      <c r="I67" s="341"/>
      <c r="J67" s="341"/>
      <c r="K67" s="341"/>
      <c r="L67" s="341"/>
      <c r="M67" s="341"/>
      <c r="N67" s="342"/>
    </row>
    <row r="68" spans="1:14" ht="12.75">
      <c r="A68" s="235"/>
      <c r="B68" s="317"/>
      <c r="C68" s="340" t="s">
        <v>85</v>
      </c>
      <c r="D68" s="341"/>
      <c r="E68" s="341"/>
      <c r="F68" s="341"/>
      <c r="G68" s="341"/>
      <c r="H68" s="341"/>
      <c r="I68" s="341"/>
      <c r="J68" s="341"/>
      <c r="K68" s="341"/>
      <c r="L68" s="341"/>
      <c r="M68" s="341"/>
      <c r="N68" s="342"/>
    </row>
    <row r="69" spans="1:14" ht="12.75">
      <c r="A69" s="178"/>
      <c r="B69" s="162"/>
      <c r="C69" s="340" t="s">
        <v>587</v>
      </c>
      <c r="D69" s="341"/>
      <c r="E69" s="341"/>
      <c r="F69" s="341"/>
      <c r="G69" s="341"/>
      <c r="H69" s="341"/>
      <c r="I69" s="341"/>
      <c r="J69" s="341"/>
      <c r="K69" s="341"/>
      <c r="L69" s="341"/>
      <c r="M69" s="341"/>
      <c r="N69" s="342"/>
    </row>
    <row r="70" spans="1:14" ht="12.75">
      <c r="A70" s="180"/>
      <c r="B70" s="181"/>
      <c r="C70" s="343"/>
      <c r="D70" s="344"/>
      <c r="E70" s="344"/>
      <c r="F70" s="344"/>
      <c r="G70" s="344"/>
      <c r="H70" s="344"/>
      <c r="I70" s="344"/>
      <c r="J70" s="344"/>
      <c r="K70" s="344"/>
      <c r="L70" s="344"/>
      <c r="M70" s="344"/>
      <c r="N70" s="345"/>
    </row>
  </sheetData>
  <sheetProtection password="C792" sheet="1" objects="1" scenarios="1"/>
  <mergeCells count="3">
    <mergeCell ref="F10:H10"/>
    <mergeCell ref="J10:L10"/>
    <mergeCell ref="G63:H63"/>
  </mergeCells>
  <printOptions/>
  <pageMargins left="0.2" right="0.16" top="0.23" bottom="0.33" header="0.22" footer="0.16"/>
  <pageSetup fitToHeight="1" fitToWidth="1" horizontalDpi="1200" verticalDpi="1200" orientation="landscape" paperSize="9" scale="53" r:id="rId4"/>
  <headerFooter alignWithMargins="0">
    <oddFooter>&amp;L&amp;8Sept 2002 Price File&amp;R&amp;8Enterasys Networks Proprietary Information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Cabletron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Edvard Kovač</cp:lastModifiedBy>
  <cp:lastPrinted>2002-08-01T09:08:09Z</cp:lastPrinted>
  <dcterms:created xsi:type="dcterms:W3CDTF">2000-03-28T13:10:17Z</dcterms:created>
  <dcterms:modified xsi:type="dcterms:W3CDTF">2005-04-21T13:00:50Z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-72982651</vt:i4>
  </property>
  <property fmtid="{D5CDD505-2E9C-101B-9397-08002B2CF9AE}" pid="3" name="_EmailSubject">
    <vt:lpwstr>September 2002 Price Files</vt:lpwstr>
  </property>
  <property fmtid="{D5CDD505-2E9C-101B-9397-08002B2CF9AE}" pid="4" name="_AuthorEmail">
    <vt:lpwstr>Brian.Napier@enterasys.com</vt:lpwstr>
  </property>
  <property fmtid="{D5CDD505-2E9C-101B-9397-08002B2CF9AE}" pid="5" name="_AuthorEmailDisplayName">
    <vt:lpwstr>Napier, Brian</vt:lpwstr>
  </property>
  <property fmtid="{D5CDD505-2E9C-101B-9397-08002B2CF9AE}" pid="6" name="_PreviousAdHocReviewCycleID">
    <vt:i4>288510797</vt:i4>
  </property>
  <property fmtid="{D5CDD505-2E9C-101B-9397-08002B2CF9AE}" pid="7" name="_ReviewingToolsShownOnce">
    <vt:lpwstr/>
  </property>
</Properties>
</file>